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codeName="{8C4F1C90-05EB-6A55-5F09-09C24B55AC0B}"/>
  <workbookPr codeName="ЭтаКнига" defaultThemeVersion="124226"/>
  <bookViews>
    <workbookView xWindow="0" yWindow="0" windowWidth="16380" windowHeight="8196" tabRatio="702" firstSheet="1" activeTab="1"/>
  </bookViews>
  <sheets>
    <sheet name="Справочники" sheetId="1" state="hidden" r:id="rId1"/>
    <sheet name="Для заполнения" sheetId="2" r:id="rId2"/>
    <sheet name="Служебное задание" sheetId="3" r:id="rId3"/>
    <sheet name="Заявление на аванс" sheetId="4" r:id="rId4"/>
    <sheet name="Заявление для совместителей" sheetId="5" r:id="rId5"/>
    <sheet name="Расчеты" sheetId="6" state="hidden" r:id="rId6"/>
  </sheets>
  <functionGroups builtInGroupCount="17"/>
  <definedNames>
    <definedName name="_xlnm.Print_Area" localSheetId="1">'Для заполнения'!$B$1:$D$30</definedName>
    <definedName name="_xlnm.Print_Area" localSheetId="4">'Заявление для совместителей'!$B$2:$F$23</definedName>
    <definedName name="_xlnm.Print_Area" localSheetId="3">'Заявление на аванс'!$B$2:$F$28</definedName>
    <definedName name="_xlnm.Print_Area" localSheetId="2">'Служебное задание'!$A$1:$FK$39</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G29" i="3" l="1"/>
  <c r="C20" i="6"/>
  <c r="D20" i="6"/>
  <c r="E20" i="6"/>
  <c r="F20" i="6"/>
  <c r="G20" i="6"/>
  <c r="H20" i="6"/>
  <c r="I20" i="6"/>
  <c r="J20" i="6"/>
  <c r="K20" i="6"/>
  <c r="L20" i="6"/>
  <c r="M20" i="6"/>
  <c r="N20" i="6"/>
  <c r="C21" i="6"/>
  <c r="D21" i="6"/>
  <c r="E21" i="6"/>
  <c r="F21" i="6"/>
  <c r="G21" i="6"/>
  <c r="H21" i="6"/>
  <c r="I21" i="6"/>
  <c r="J21" i="6"/>
  <c r="K21" i="6"/>
  <c r="L21" i="6"/>
  <c r="M21" i="6"/>
  <c r="N21" i="6"/>
  <c r="C22" i="6"/>
  <c r="D22" i="6"/>
  <c r="E22" i="6"/>
  <c r="F22" i="6"/>
  <c r="G22" i="6"/>
  <c r="H22" i="6"/>
  <c r="I22" i="6"/>
  <c r="J22" i="6"/>
  <c r="K22" i="6"/>
  <c r="L22" i="6"/>
  <c r="M22" i="6"/>
  <c r="N22" i="6"/>
  <c r="C23" i="6"/>
  <c r="D23" i="6"/>
  <c r="E23" i="6"/>
  <c r="F23" i="6"/>
  <c r="G23" i="6"/>
  <c r="H23" i="6"/>
  <c r="I23" i="6"/>
  <c r="J23" i="6"/>
  <c r="K23" i="6"/>
  <c r="L23" i="6"/>
  <c r="M23" i="6"/>
  <c r="N23" i="6"/>
  <c r="C24" i="6"/>
  <c r="D24" i="6"/>
  <c r="E24" i="6"/>
  <c r="F24" i="6"/>
  <c r="G24" i="6"/>
  <c r="H24" i="6"/>
  <c r="I24" i="6"/>
  <c r="J24" i="6"/>
  <c r="K24" i="6"/>
  <c r="L24" i="6"/>
  <c r="M24" i="6"/>
  <c r="N24" i="6"/>
  <c r="C25" i="6"/>
  <c r="D25" i="6"/>
  <c r="E25" i="6"/>
  <c r="F25" i="6"/>
  <c r="G25" i="6"/>
  <c r="H25" i="6"/>
  <c r="I25" i="6"/>
  <c r="J25" i="6"/>
  <c r="K25" i="6"/>
  <c r="L25" i="6"/>
  <c r="M25" i="6"/>
  <c r="N25" i="6"/>
  <c r="C26" i="6"/>
  <c r="D26" i="6"/>
  <c r="E26" i="6"/>
  <c r="F26" i="6"/>
  <c r="G26" i="6"/>
  <c r="H26" i="6"/>
  <c r="I26" i="6"/>
  <c r="J26" i="6"/>
  <c r="K26" i="6"/>
  <c r="L26" i="6"/>
  <c r="M26" i="6"/>
  <c r="N26" i="6"/>
  <c r="D19" i="6"/>
  <c r="E19" i="6"/>
  <c r="F19" i="6"/>
  <c r="G19" i="6"/>
  <c r="H19" i="6"/>
  <c r="I19" i="6"/>
  <c r="J19" i="6"/>
  <c r="K19" i="6"/>
  <c r="L19" i="6"/>
  <c r="M19" i="6"/>
  <c r="N19" i="6"/>
  <c r="C19" i="6"/>
  <c r="DZ18" i="3" l="1"/>
  <c r="A27" i="3"/>
  <c r="A25" i="3"/>
  <c r="A26" i="3"/>
  <c r="B31" i="6"/>
  <c r="E193" i="6" l="1"/>
  <c r="K189" i="6"/>
  <c r="K188" i="6"/>
  <c r="K187" i="6"/>
  <c r="K186" i="6"/>
  <c r="K185"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T150" i="6"/>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D4" i="5" s="1"/>
  <c r="N150" i="6"/>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B183" i="6" s="1"/>
  <c r="K150"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N102" i="6"/>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B146" i="6" s="1"/>
  <c r="K102" i="6"/>
  <c r="A33" i="6"/>
  <c r="B26" i="6"/>
  <c r="B25" i="6"/>
  <c r="B24" i="6"/>
  <c r="B23" i="6"/>
  <c r="B22" i="6"/>
  <c r="B21" i="6"/>
  <c r="B20" i="6"/>
  <c r="B19" i="6"/>
  <c r="B4" i="6"/>
  <c r="ES18" i="3"/>
  <c r="DN18" i="3"/>
  <c r="CN18" i="3"/>
  <c r="CG18" i="3"/>
  <c r="BN18" i="3"/>
  <c r="AU18" i="3"/>
  <c r="X18" i="3"/>
  <c r="A18" i="3"/>
  <c r="A11" i="3"/>
  <c r="D31" i="2"/>
  <c r="D30" i="2"/>
  <c r="D26" i="2"/>
  <c r="D14" i="2"/>
  <c r="D5" i="2"/>
  <c r="B10" i="4"/>
  <c r="B13" i="4"/>
  <c r="B12" i="4"/>
  <c r="B11" i="4"/>
  <c r="D3" i="4"/>
  <c r="D3" i="5"/>
  <c r="D4" i="2"/>
  <c r="B33" i="6" l="1"/>
  <c r="J33" i="6"/>
  <c r="A4" i="3"/>
  <c r="DC18" i="3"/>
  <c r="A34" i="6"/>
  <c r="B209" i="6"/>
  <c r="B208" i="6"/>
  <c r="B207" i="6"/>
  <c r="H209" i="6"/>
  <c r="H208" i="6"/>
  <c r="H207" i="6"/>
  <c r="DR8" i="3"/>
  <c r="E33" i="6"/>
  <c r="N185" i="6"/>
  <c r="N186" i="6" s="1"/>
  <c r="N187" i="6" s="1"/>
  <c r="N188" i="6" s="1"/>
  <c r="N189" i="6" s="1"/>
  <c r="B190" i="6" s="1"/>
  <c r="D8" i="2" s="1"/>
  <c r="D4" i="4" s="1"/>
  <c r="J34" i="6" l="1"/>
  <c r="B34" i="6"/>
  <c r="H210" i="6"/>
  <c r="B8" i="4" s="1"/>
  <c r="E34" i="6"/>
  <c r="A35" i="6"/>
  <c r="B210" i="6"/>
  <c r="B35" i="6" l="1"/>
  <c r="J35" i="6"/>
  <c r="F10" i="5"/>
  <c r="F15" i="4"/>
  <c r="E35" i="6"/>
  <c r="A36" i="6"/>
  <c r="J36" i="6" l="1"/>
  <c r="B36" i="6"/>
  <c r="E36" i="6"/>
  <c r="A37" i="6"/>
  <c r="J37" i="6" l="1"/>
  <c r="B37" i="6"/>
  <c r="E37" i="6"/>
  <c r="A38" i="6"/>
  <c r="J38" i="6" l="1"/>
  <c r="B38" i="6"/>
  <c r="E38" i="6"/>
  <c r="A39" i="6"/>
  <c r="B39" i="6" l="1"/>
  <c r="J39" i="6"/>
  <c r="E39" i="6"/>
  <c r="A40" i="6"/>
  <c r="J40" i="6" l="1"/>
  <c r="B40" i="6"/>
  <c r="E40" i="6"/>
  <c r="A41" i="6"/>
  <c r="J41" i="6" l="1"/>
  <c r="B41" i="6"/>
  <c r="E41" i="6"/>
  <c r="A42" i="6"/>
  <c r="J42" i="6" l="1"/>
  <c r="B42" i="6"/>
  <c r="E42" i="6"/>
  <c r="A43" i="6"/>
  <c r="B43" i="6" l="1"/>
  <c r="J43" i="6"/>
  <c r="E43" i="6"/>
  <c r="A44" i="6"/>
  <c r="J44" i="6" l="1"/>
  <c r="B44" i="6"/>
  <c r="E44" i="6"/>
  <c r="A45" i="6"/>
  <c r="J45" i="6" l="1"/>
  <c r="B45" i="6"/>
  <c r="E45" i="6"/>
  <c r="A46" i="6"/>
  <c r="J46" i="6" l="1"/>
  <c r="B46" i="6"/>
  <c r="E46" i="6"/>
  <c r="A47" i="6"/>
  <c r="J47" i="6" l="1"/>
  <c r="B47" i="6"/>
  <c r="E47" i="6"/>
  <c r="A48" i="6"/>
  <c r="J48" i="6" l="1"/>
  <c r="B48" i="6"/>
  <c r="E48" i="6"/>
  <c r="A49" i="6"/>
  <c r="B49" i="6" l="1"/>
  <c r="J49" i="6"/>
  <c r="E49" i="6"/>
  <c r="A50" i="6"/>
  <c r="J50" i="6" l="1"/>
  <c r="B50" i="6"/>
  <c r="E50" i="6"/>
  <c r="A51" i="6"/>
  <c r="J51" i="6" l="1"/>
  <c r="B51" i="6"/>
  <c r="E51" i="6"/>
  <c r="A52" i="6"/>
  <c r="J52" i="6" l="1"/>
  <c r="B52" i="6"/>
  <c r="E52" i="6"/>
  <c r="A53" i="6"/>
  <c r="B53" i="6" l="1"/>
  <c r="J53" i="6"/>
  <c r="E53" i="6"/>
  <c r="A54" i="6"/>
  <c r="J54" i="6" l="1"/>
  <c r="B54" i="6"/>
  <c r="E54" i="6"/>
  <c r="A55" i="6"/>
  <c r="J55" i="6" l="1"/>
  <c r="B55" i="6"/>
  <c r="E55" i="6"/>
  <c r="A56" i="6"/>
  <c r="J56" i="6" l="1"/>
  <c r="B56" i="6"/>
  <c r="E56" i="6"/>
  <c r="A57" i="6"/>
  <c r="B57" i="6" l="1"/>
  <c r="J57" i="6"/>
  <c r="E57" i="6"/>
  <c r="A58" i="6"/>
  <c r="J58" i="6" l="1"/>
  <c r="B58" i="6"/>
  <c r="E58" i="6"/>
  <c r="A59" i="6"/>
  <c r="J59" i="6" l="1"/>
  <c r="B59" i="6"/>
  <c r="E59" i="6"/>
  <c r="A60" i="6"/>
  <c r="J60" i="6" l="1"/>
  <c r="B60" i="6"/>
  <c r="E60" i="6"/>
  <c r="A61" i="6"/>
  <c r="J61" i="6" l="1"/>
  <c r="B61" i="6"/>
  <c r="E61" i="6"/>
  <c r="A62" i="6"/>
  <c r="J62" i="6" l="1"/>
  <c r="B62" i="6"/>
  <c r="E62" i="6"/>
  <c r="A63" i="6"/>
  <c r="B63" i="6" l="1"/>
  <c r="J63" i="6"/>
  <c r="E63" i="6"/>
  <c r="A64" i="6"/>
  <c r="J64" i="6" l="1"/>
  <c r="B64" i="6"/>
  <c r="E64" i="6"/>
  <c r="A65" i="6"/>
  <c r="J65" i="6" l="1"/>
  <c r="B65" i="6"/>
  <c r="E65" i="6"/>
  <c r="A66" i="6"/>
  <c r="J66" i="6" l="1"/>
  <c r="B66" i="6"/>
  <c r="E66" i="6"/>
  <c r="A67" i="6"/>
  <c r="J67" i="6" l="1"/>
  <c r="B67" i="6"/>
  <c r="E67" i="6"/>
  <c r="A68" i="6"/>
  <c r="J68" i="6" l="1"/>
  <c r="B68" i="6"/>
  <c r="E68" i="6"/>
  <c r="A69" i="6"/>
  <c r="B69" i="6" l="1"/>
  <c r="J69" i="6"/>
  <c r="E69" i="6"/>
  <c r="A70" i="6"/>
  <c r="J70" i="6" l="1"/>
  <c r="B70" i="6"/>
  <c r="E70" i="6"/>
  <c r="A71" i="6"/>
  <c r="J71" i="6" l="1"/>
  <c r="B71" i="6"/>
  <c r="E71" i="6"/>
  <c r="A72" i="6"/>
  <c r="J72" i="6" l="1"/>
  <c r="B72" i="6"/>
  <c r="E72" i="6"/>
  <c r="A73" i="6"/>
  <c r="B73" i="6" l="1"/>
  <c r="J73" i="6"/>
  <c r="E73" i="6"/>
  <c r="A74" i="6"/>
  <c r="J74" i="6" l="1"/>
  <c r="B74" i="6"/>
  <c r="E74" i="6"/>
  <c r="A75" i="6"/>
  <c r="J75" i="6" l="1"/>
  <c r="B75" i="6"/>
  <c r="E75" i="6"/>
  <c r="A76" i="6"/>
  <c r="J76" i="6" l="1"/>
  <c r="B76" i="6"/>
  <c r="E76" i="6"/>
  <c r="A77" i="6"/>
  <c r="J77" i="6" l="1"/>
  <c r="B77" i="6"/>
  <c r="E77" i="6"/>
  <c r="A78" i="6"/>
  <c r="J78" i="6" l="1"/>
  <c r="B78" i="6"/>
  <c r="E78" i="6"/>
  <c r="A79" i="6"/>
  <c r="B79" i="6" l="1"/>
  <c r="J79" i="6"/>
  <c r="E79" i="6"/>
  <c r="A80" i="6"/>
  <c r="J80" i="6" l="1"/>
  <c r="B80" i="6"/>
  <c r="E80" i="6"/>
  <c r="A81" i="6"/>
  <c r="J81" i="6" l="1"/>
  <c r="B81" i="6"/>
  <c r="E81" i="6"/>
  <c r="A82" i="6"/>
  <c r="J82" i="6" l="1"/>
  <c r="B82" i="6"/>
  <c r="E82" i="6"/>
  <c r="A83" i="6"/>
  <c r="B83" i="6" l="1"/>
  <c r="J83" i="6"/>
  <c r="E83" i="6"/>
  <c r="A84" i="6"/>
  <c r="B84" i="6" l="1"/>
  <c r="J84" i="6"/>
  <c r="E84" i="6"/>
  <c r="A85" i="6"/>
  <c r="J85" i="6" l="1"/>
  <c r="B85" i="6"/>
  <c r="E85" i="6"/>
  <c r="A86" i="6"/>
  <c r="J86" i="6" l="1"/>
  <c r="B86" i="6"/>
  <c r="E86" i="6"/>
  <c r="A87" i="6"/>
  <c r="J87" i="6" l="1"/>
  <c r="B87" i="6"/>
  <c r="A88" i="6"/>
  <c r="E87" i="6"/>
  <c r="B88" i="6" l="1"/>
  <c r="J88" i="6"/>
  <c r="A89" i="6"/>
  <c r="E88" i="6"/>
  <c r="J89" i="6" l="1"/>
  <c r="B89" i="6"/>
  <c r="A90" i="6"/>
  <c r="E89" i="6"/>
  <c r="J90" i="6" l="1"/>
  <c r="B90" i="6"/>
  <c r="A91" i="6"/>
  <c r="E90" i="6"/>
  <c r="B91" i="6" l="1"/>
  <c r="J91" i="6"/>
  <c r="A92" i="6"/>
  <c r="E91" i="6"/>
  <c r="B92" i="6" l="1"/>
  <c r="J92" i="6"/>
  <c r="E92" i="6"/>
  <c r="B95" i="6"/>
  <c r="J95" i="6"/>
  <c r="D20" i="2" l="1"/>
  <c r="J94" i="6"/>
  <c r="B203" i="6" s="1"/>
  <c r="B96" i="6"/>
  <c r="B97" i="6" s="1"/>
  <c r="B204" i="6" l="1"/>
  <c r="B98" i="6"/>
  <c r="CG30" i="3" s="1"/>
  <c r="B8" i="5"/>
</calcChain>
</file>

<file path=xl/comments1.xml><?xml version="1.0" encoding="utf-8"?>
<comments xmlns="http://schemas.openxmlformats.org/spreadsheetml/2006/main">
  <authors>
    <author/>
  </authors>
  <commentList>
    <comment ref="D31" authorId="0">
      <text>
        <r>
          <rPr>
            <b/>
            <sz val="9"/>
            <color rgb="FF000000"/>
            <rFont val="Tahoma"/>
          </rPr>
          <t xml:space="preserve">Автор:
</t>
        </r>
        <r>
          <rPr>
            <sz val="9"/>
            <color rgb="FF000000"/>
            <rFont val="Tahoma"/>
          </rPr>
          <t>Уточнить у Анжелы - +3 рабочих дня от даты приезда.</t>
        </r>
      </text>
    </comment>
  </commentList>
</comments>
</file>

<file path=xl/sharedStrings.xml><?xml version="1.0" encoding="utf-8"?>
<sst xmlns="http://schemas.openxmlformats.org/spreadsheetml/2006/main" count="874" uniqueCount="726">
  <si>
    <t>Организация плательщик</t>
  </si>
  <si>
    <t xml:space="preserve">Вид компенсации выходных дней </t>
  </si>
  <si>
    <t>Счет МФО</t>
  </si>
  <si>
    <t>По второму месту работы:</t>
  </si>
  <si>
    <t>Подразделения</t>
  </si>
  <si>
    <t>ФГБОУ ВО СамГМУ Минздрава России</t>
  </si>
  <si>
    <t>Оплата в повышенном размере</t>
  </si>
  <si>
    <t>Счет 1</t>
  </si>
  <si>
    <t>Отпуск без сохранения заработной платы</t>
  </si>
  <si>
    <t>Административно-хозяйственное управление</t>
  </si>
  <si>
    <t>ООО «СмартИмплант»</t>
  </si>
  <si>
    <t>Другой день отдыха</t>
  </si>
  <si>
    <t>Счет 2</t>
  </si>
  <si>
    <t>Дополнительные выходные дни в счёт очередного оплачиваемого отпуска</t>
  </si>
  <si>
    <t>Аптека</t>
  </si>
  <si>
    <t>ООО «Комбис»</t>
  </si>
  <si>
    <t>Счет 3</t>
  </si>
  <si>
    <t>Архив</t>
  </si>
  <si>
    <t>ООО «Синергия»</t>
  </si>
  <si>
    <t>Библиотека</t>
  </si>
  <si>
    <t>ООО «Биокерамика»</t>
  </si>
  <si>
    <t>Биотехнологический отдел ИЭМБ</t>
  </si>
  <si>
    <t>ООО «Прототип»</t>
  </si>
  <si>
    <t>Виварий</t>
  </si>
  <si>
    <t>ООО «Феникс-мед»</t>
  </si>
  <si>
    <t>Видеостудия</t>
  </si>
  <si>
    <t>ООО «Самара-фит»</t>
  </si>
  <si>
    <t>Гастроэнтерологическое отделение КФТ</t>
  </si>
  <si>
    <t>ООО «ПРИК»</t>
  </si>
  <si>
    <t>Гинекологическое отделение</t>
  </si>
  <si>
    <t>ООО «Лиоселл»</t>
  </si>
  <si>
    <t>Группа документационного обеспечения управления учебного процесса и науки</t>
  </si>
  <si>
    <t>ООО «Самара-Биотехнологии»</t>
  </si>
  <si>
    <t>Группа по специальной работе в подразделении Клиник</t>
  </si>
  <si>
    <t>ООО «Менеджмент»</t>
  </si>
  <si>
    <t>Деканат довузовской подготовки</t>
  </si>
  <si>
    <t>ООО «НПО Медтех»</t>
  </si>
  <si>
    <t>Деканат лечебного факультета</t>
  </si>
  <si>
    <t>Деканат медико-профилактического факультета</t>
  </si>
  <si>
    <t>Деканат педиатрического факультета</t>
  </si>
  <si>
    <t>Деканат стоматологического факультета</t>
  </si>
  <si>
    <t>Деканат факультет повышения квалификации преподавателей и переподготовки кадров</t>
  </si>
  <si>
    <t>Деканат факультета медицинской психологии и экономики управления здравоохранением</t>
  </si>
  <si>
    <t>Деканат факультета повышения квалификации</t>
  </si>
  <si>
    <t>Деканат фармацевтического факультета</t>
  </si>
  <si>
    <t>Дерматовенерологическое отделение</t>
  </si>
  <si>
    <t>Детское травматолого-ортопедическое отделение КТО</t>
  </si>
  <si>
    <t>Инженерная группа по ремонту и обслуживанию медицинского оборудования</t>
  </si>
  <si>
    <t>Инженерная служба Клиник</t>
  </si>
  <si>
    <t>Инженерно-технический отдел</t>
  </si>
  <si>
    <t>Институт инновационного развития</t>
  </si>
  <si>
    <t>Институт профессионального образования</t>
  </si>
  <si>
    <t>Институт сестринского образования</t>
  </si>
  <si>
    <t>Институт экспериментальной медицины и биотехнологий</t>
  </si>
  <si>
    <t>Инфекционное отделение №1 КИБ</t>
  </si>
  <si>
    <t>Инфекционное отделение №2 КИБ</t>
  </si>
  <si>
    <t>Кабинет амбулаторно-поликлинической помощи нефрологического отделения</t>
  </si>
  <si>
    <t>Кабинет гипербарической оксигенации</t>
  </si>
  <si>
    <t>Кабинет клинической биомеханики</t>
  </si>
  <si>
    <t>Кардиологическое отделение №1 КПТ</t>
  </si>
  <si>
    <t>Кардиологическое отделение №2 КПТ</t>
  </si>
  <si>
    <t>Кафедра акушерства и гинекологии ИПО</t>
  </si>
  <si>
    <t>Кафедра акушерства и гинекологии №1</t>
  </si>
  <si>
    <t>Кафедра акушерства и гинекологии №2</t>
  </si>
  <si>
    <t>Кафедра анатомии человека</t>
  </si>
  <si>
    <t>Кафедра анестезиологии, реаниматологии и скорой медицинской помощи ИПО</t>
  </si>
  <si>
    <t>Кафедра внутренних болезней</t>
  </si>
  <si>
    <t>Кафедра гериатрии и возрастной эндокринологии</t>
  </si>
  <si>
    <t>Кафедра гигиены питания с курсом гигиены детей и подростков</t>
  </si>
  <si>
    <t>Кафедра гистологии и эмбриологии</t>
  </si>
  <si>
    <t>Кафедра глазных болезней ИПО</t>
  </si>
  <si>
    <t>Кафедра госпитальной педиатрии</t>
  </si>
  <si>
    <t>Кафедра госпитальной терапии с курсами поликлинической терапии и трансфузиологии</t>
  </si>
  <si>
    <t>Кафедра госпитальной хирургии</t>
  </si>
  <si>
    <t>Кафедра детских болезней</t>
  </si>
  <si>
    <t>Кафедра детских инфекций</t>
  </si>
  <si>
    <t>Кафедра детской хирургии</t>
  </si>
  <si>
    <t>Кафедра доказательной медицины и клинической фармакологии</t>
  </si>
  <si>
    <t>Кафедра иностранных и латинского языков</t>
  </si>
  <si>
    <t>Кафедра инфекционных болезней с эпидемиологией</t>
  </si>
  <si>
    <t>Кафедра информационных систем и технологий в медицине</t>
  </si>
  <si>
    <t>Кафедра истории отечества, медицины и социальных наук</t>
  </si>
  <si>
    <t>Кафедра кардиологии и сердечно-сосудистой хирургии ИПО</t>
  </si>
  <si>
    <t>Кафедра кожных и венерических болезней</t>
  </si>
  <si>
    <t>Кафедра лучевой диагностики и лучевой терапии с курсом медицинской информатики</t>
  </si>
  <si>
    <t>Кафедра медико-профилактического дела ИПО</t>
  </si>
  <si>
    <t>Кафедра медицинского права и биоэтики</t>
  </si>
  <si>
    <t>Кафедра медицинского страхования ИПО</t>
  </si>
  <si>
    <t>Кафедра медицинской  физики, математики и информатики</t>
  </si>
  <si>
    <t>Кафедра медицинской биологии, генетики и экологии</t>
  </si>
  <si>
    <t>Кафедра медицинской психологии и психотерапии</t>
  </si>
  <si>
    <t>Кафедра медицинской реабилитации, спортивной медицины, физиотерапии и курортологии</t>
  </si>
  <si>
    <t>Кафедра неврологии и нейрохирургии</t>
  </si>
  <si>
    <t>Кафедра общей гигиены</t>
  </si>
  <si>
    <t>Кафедра общей и клинической микробиологии, иммунологии и аллергологии</t>
  </si>
  <si>
    <t>Кафедра общей и клинической патологии</t>
  </si>
  <si>
    <t>Кафедра общей психологии и социальной работы</t>
  </si>
  <si>
    <t>Кафедра общей хирургии</t>
  </si>
  <si>
    <t>Кафедра общей, бионеорганической и биоорганической химии</t>
  </si>
  <si>
    <t>Кафедра общественного здоровья и здравоохранения</t>
  </si>
  <si>
    <t>Кафедра общественного здоровья и здравоохранения ИПО</t>
  </si>
  <si>
    <t>Кафедра онкологии</t>
  </si>
  <si>
    <t>Кафедра оперативной хирургии и клинической анатомии с курсом инновационных технологий</t>
  </si>
  <si>
    <t>Кафедра ортопедической стоматологии</t>
  </si>
  <si>
    <t>Кафедра оториноларингологии</t>
  </si>
  <si>
    <t>Кафедра офтальмологии</t>
  </si>
  <si>
    <t>Кафедра педагогики, психологии и психолингвистики</t>
  </si>
  <si>
    <t>Кафедра педиатрии ИПО</t>
  </si>
  <si>
    <t>Кафедра пропедевтической терапии</t>
  </si>
  <si>
    <t>Кафедра профессиональных болезней и клинической фармакологии имени заслуженного деятеля науки РФ, профессора Косарева В.В.</t>
  </si>
  <si>
    <t>Кафедра психиатрии, наркологии, психотерапии и клинической психологии</t>
  </si>
  <si>
    <t>Кафедра репродуктивной медицины, клинической эмбриологии и генетики</t>
  </si>
  <si>
    <t>Кафедра семейной медицины ИПО</t>
  </si>
  <si>
    <t>Кафедра сестринского дела</t>
  </si>
  <si>
    <t>Кафедра стоматологии детского возраста</t>
  </si>
  <si>
    <t>Кафедра стоматологии ИПО</t>
  </si>
  <si>
    <t>Кафедра судебной медицины</t>
  </si>
  <si>
    <t>Кафедра терапевтической стоматологии</t>
  </si>
  <si>
    <t>Кафедра терапии ИПО</t>
  </si>
  <si>
    <t>Кафедра травматологии, ортопедии и поликлинической хирургии ИПО</t>
  </si>
  <si>
    <t>Кафедра травматологии, ортопедии и экстремальной хирургии имени академика РАН А.Ф. Краснова</t>
  </si>
  <si>
    <t>Кафедра управления и экономики фармации</t>
  </si>
  <si>
    <t>Кафедра управления качеством в здравоохранении ИПО</t>
  </si>
  <si>
    <t>Кафедра урологии</t>
  </si>
  <si>
    <t>Кафедра факультетской педиатрии</t>
  </si>
  <si>
    <t>Кафедра факультетской терапии</t>
  </si>
  <si>
    <t>Кафедра факультетской хирургии</t>
  </si>
  <si>
    <t>Кафедра фармакогнозии с ботаникой и основами фитотерапии</t>
  </si>
  <si>
    <t>Кафедра фармакологии</t>
  </si>
  <si>
    <t>Кафедра фармацевтической технологии</t>
  </si>
  <si>
    <t>Кафедра физиологии с курсом безопасности жизнедеятельности и медицины катастроф</t>
  </si>
  <si>
    <t>Кафедра физического воспитания и здоровья</t>
  </si>
  <si>
    <t>Кафедра философии и культурологии</t>
  </si>
  <si>
    <t>Кафедра фтизиатрии и пульмонологии</t>
  </si>
  <si>
    <t>Кафедра фундаментальной и клинической биохимии с лабораторной диагностикой</t>
  </si>
  <si>
    <t>Кафедра химии фармацевтического факультета</t>
  </si>
  <si>
    <t>Кафедра хирургии ИПО</t>
  </si>
  <si>
    <t>Кафедра хирургических болезней №1</t>
  </si>
  <si>
    <t>Кафедра хирургических болезней №2</t>
  </si>
  <si>
    <t>Кафедра челюстно-лицевой хирургии и стоматологии</t>
  </si>
  <si>
    <t>Кафедра эндокринологии</t>
  </si>
  <si>
    <t>Клиника анестезиологии-реаниматологии</t>
  </si>
  <si>
    <t>Клиника госпитальной терапии (КГТ)</t>
  </si>
  <si>
    <t>Клиника госпитальной хирургии (КГХ)</t>
  </si>
  <si>
    <t>Клиника инфекционных болезней (КИБ)</t>
  </si>
  <si>
    <t>Клиника кожных и венерических болезней</t>
  </si>
  <si>
    <t>Клиника ЛОР-болезней</t>
  </si>
  <si>
    <t>Клиника медицинской реабилитации (КМР)</t>
  </si>
  <si>
    <t>Клиника пропедевтической терапии (КПТ)</t>
  </si>
  <si>
    <t>Клиника пропедевтической хирургии (КПХ)</t>
  </si>
  <si>
    <t>Клиника терапевтической стоматологии (КТС)</t>
  </si>
  <si>
    <t>Клиника травматологии и ортопедии (КТО)</t>
  </si>
  <si>
    <t>Клиника факультетской терапии (КФТ)</t>
  </si>
  <si>
    <t>Клиника факультетской хирургии (КФХ)</t>
  </si>
  <si>
    <t>Клиника хирургической стоматологии (КХС)</t>
  </si>
  <si>
    <t>Клинико-диагностическая лаборатория</t>
  </si>
  <si>
    <t>Клинический отдел лабораторной диагностики</t>
  </si>
  <si>
    <t>Клинический отдел лучевой диагностики</t>
  </si>
  <si>
    <t>Клинический отдел патологической анатомии</t>
  </si>
  <si>
    <t>Клинический отдел фармакологии</t>
  </si>
  <si>
    <t>Клиническое отделение</t>
  </si>
  <si>
    <t>Колопроктологическое отделение КГХ</t>
  </si>
  <si>
    <t>Конструкторский отдел</t>
  </si>
  <si>
    <t>Кухня (Пищеблок Клиник)</t>
  </si>
  <si>
    <t>Лаборатория «Социально-психологических исследований»</t>
  </si>
  <si>
    <t>Лаборатория гемостазиологии</t>
  </si>
  <si>
    <t>Лаборатория гемоцитологии</t>
  </si>
  <si>
    <t>Лаборатория гигиены питания</t>
  </si>
  <si>
    <t>Лаборатория клинической бактериологии, микологии и антибиотической терапии</t>
  </si>
  <si>
    <t>Лаборатория клинической биохимии</t>
  </si>
  <si>
    <t>Лаборатория клинической иммунологии</t>
  </si>
  <si>
    <t>Лаборатория лимфопролиферативных и редких заболеваний крови</t>
  </si>
  <si>
    <t>Лаборатория методов восстановительного лечения</t>
  </si>
  <si>
    <t>Лаборатория нейроинтерфейсов</t>
  </si>
  <si>
    <t>Лаборатория образовательных проектов</t>
  </si>
  <si>
    <t>Лаборатория оздоровительных технологий и спортивной медицины</t>
  </si>
  <si>
    <t>Лаборатория онкогематологии</t>
  </si>
  <si>
    <t>Лаборатория прикладной нейрофизиологии</t>
  </si>
  <si>
    <t>Лаборатория радиоизотопной диагностики</t>
  </si>
  <si>
    <t>Лаборатория санаторно-курортного лечения</t>
  </si>
  <si>
    <t>Лаборатория санитарно-химических методов исследования</t>
  </si>
  <si>
    <t>Лаборатория систем анализа и обработки медицинских данных</t>
  </si>
  <si>
    <t>Лаборатория технологий дополненной реальности</t>
  </si>
  <si>
    <t>Лаборатория трехмерного моделирования</t>
  </si>
  <si>
    <t>Лидирующий исследовательский центр</t>
  </si>
  <si>
    <t>Материальный отдел</t>
  </si>
  <si>
    <t>Материальный отдел Клиники</t>
  </si>
  <si>
    <t>Мультипрофильный аккредитационно-симуляционный центр</t>
  </si>
  <si>
    <t>Научно-исследовательский институт гематологии, трансфузиологии и интенсивной терапии</t>
  </si>
  <si>
    <t>Научно-исследовательский институт гигиены</t>
  </si>
  <si>
    <t>Научно-исследовательский институт глазных болезней СамГМУ</t>
  </si>
  <si>
    <t>Научно-исследовательский институт кардиологии</t>
  </si>
  <si>
    <t>Научно-образовательный центр «Аддитивные технологии в медицине»</t>
  </si>
  <si>
    <t>Научно-образовательный центр «Медицинские диагностические микросистемы»</t>
  </si>
  <si>
    <t>Научно-образовательный центр доказательной медицины</t>
  </si>
  <si>
    <t>Научно-производственный технопарк СамГМУ</t>
  </si>
  <si>
    <t>Научно-производственный центр «Самарский банк тканей»</t>
  </si>
  <si>
    <t>Нефрологический центр</t>
  </si>
  <si>
    <t>Нефрологическое отделение</t>
  </si>
  <si>
    <t>НИИ восстановительной медицины и реабилитации СамГМУ</t>
  </si>
  <si>
    <t>Общебольничный медицинский персонал</t>
  </si>
  <si>
    <t>Общебольничный немедицинский персонал</t>
  </si>
  <si>
    <t>Операционное отделение</t>
  </si>
  <si>
    <t>Организационно-методический отдел Клиник</t>
  </si>
  <si>
    <t>Организационно-аналитический отдел</t>
  </si>
  <si>
    <t>Отдел «Стартап-центр»</t>
  </si>
  <si>
    <t>Отдел анализа и обработки медицинских данных и систем СППВР</t>
  </si>
  <si>
    <t>Отдел веб-разработки</t>
  </si>
  <si>
    <t>Отдел визового и миграционного сопровождения</t>
  </si>
  <si>
    <t>Отдел виртуальных технологий</t>
  </si>
  <si>
    <t>Отдел внебюджетной деятельности и медицинского туризма</t>
  </si>
  <si>
    <t>Отдел высокопроизводительных вычислений и технологий искусственного интеллекта в медицине</t>
  </si>
  <si>
    <t>Отдел добровольного медицинского страхования и работы с корпоративными клиентами</t>
  </si>
  <si>
    <t>Отдел документационного обеспечения</t>
  </si>
  <si>
    <t>Отдел документационного обеспечения Клиник</t>
  </si>
  <si>
    <t>Отдел иммунологии и молекулярной генетики ИЭМБ</t>
  </si>
  <si>
    <t>Отдел информационных технологий</t>
  </si>
  <si>
    <t>Отдел кадров по персоналу Клиник</t>
  </si>
  <si>
    <t>Отдел кадров по персоналу подразделений управления, учебного процесса и науки</t>
  </si>
  <si>
    <t>Отдел клинических исследований</t>
  </si>
  <si>
    <t>Отдел контроля качества медицинской деятельности</t>
  </si>
  <si>
    <t>Отдел координации и мониторинга НИР</t>
  </si>
  <si>
    <t>Отдел лицензирования и аккредитации</t>
  </si>
  <si>
    <t>Отдел лучевой диагностики</t>
  </si>
  <si>
    <t>Отдел маркетинга</t>
  </si>
  <si>
    <t>Отдел международного сотрудничества и образования</t>
  </si>
  <si>
    <t>Отдел молодых ученых</t>
  </si>
  <si>
    <t>Отдел нейроинтерфейсов и прикладной нейрофизиологии</t>
  </si>
  <si>
    <t>Отдел обеспечения учебного процесса</t>
  </si>
  <si>
    <t>Отдел обеспечения учета и выпуска обучающихся</t>
  </si>
  <si>
    <t>Отдел организации закупочных мероприятий</t>
  </si>
  <si>
    <t>Отдел охраны Клиник</t>
  </si>
  <si>
    <t>Отдел по специальной работе</t>
  </si>
  <si>
    <t>Отдел по управлению и защите интеллектуальной собственности</t>
  </si>
  <si>
    <t>Отдел подготовки научно-педагогических кадров</t>
  </si>
  <si>
    <t>Отдел пресс-службы</t>
  </si>
  <si>
    <t>Отдел проектного менеджмента, производства и инжиниринга</t>
  </si>
  <si>
    <t>Отдел развития и сопровождения медицинских информационных систем</t>
  </si>
  <si>
    <t>Отдел разработки медицинских навигационных систем</t>
  </si>
  <si>
    <t>Отдел разработки нейрореабилитационных проектов</t>
  </si>
  <si>
    <t>Отдел рекрутинга и академической мобильности</t>
  </si>
  <si>
    <t>Отдел системного администрирования и защиты информации</t>
  </si>
  <si>
    <t>Отдел сопровождения грантовой и договорной деятельности</t>
  </si>
  <si>
    <t>Отдел телемедицинских сервисов</t>
  </si>
  <si>
    <t>Отдел трансфера технологий</t>
  </si>
  <si>
    <t>Отдел учета результатов закупочной деятельности и отчетности</t>
  </si>
  <si>
    <t>Отдел учёта результатов закупочной деятельности и отчётности</t>
  </si>
  <si>
    <t>Отдел хозяйственного и материально-технического снабжения</t>
  </si>
  <si>
    <t>Отдел экспериментальной морфологии</t>
  </si>
  <si>
    <t>Отдел экспертиз и мониторинга качества</t>
  </si>
  <si>
    <t>Отделение анестезиологии-реанимации</t>
  </si>
  <si>
    <t>Отделение гематологии (гематологии и химиотерапии) №1 КГТ</t>
  </si>
  <si>
    <t>Отделение гематологии (гематологии и химиотерапии) №2 КГТ</t>
  </si>
  <si>
    <t>Отделение гемодиализа</t>
  </si>
  <si>
    <t>Отделение гравитационной терапии</t>
  </si>
  <si>
    <t>Отделение инфекционной безопасности и гигиены</t>
  </si>
  <si>
    <t>Отделение клинических исследований</t>
  </si>
  <si>
    <t>Отделение клинической психологии и психотерапии</t>
  </si>
  <si>
    <t>Отделение Клинической фармакологии</t>
  </si>
  <si>
    <t>Отделение медицинской статистики</t>
  </si>
  <si>
    <t>Отделение переливания крови КГТ</t>
  </si>
  <si>
    <t>Отделение пульмонологии и аллергологии КФТ</t>
  </si>
  <si>
    <t>Отделение реабилитации</t>
  </si>
  <si>
    <t>Отделение реанимации и интенсивной терапии</t>
  </si>
  <si>
    <t>Отделение реконструктивной и пластической хирургии</t>
  </si>
  <si>
    <t>Отделение рентгенохирургических методов диагностики и лечения КФХ</t>
  </si>
  <si>
    <t>Отделение сосудистой хирургии КГХ</t>
  </si>
  <si>
    <t>Отделение сосудистой хирургии №1 КФХ</t>
  </si>
  <si>
    <t>Отделение сосудистой хирургии №2 КФХ</t>
  </si>
  <si>
    <t>Отделение стоматологии клиники терапевтической стоматологии (КТС)</t>
  </si>
  <si>
    <t>Отделение ультразвуковой диагностики</t>
  </si>
  <si>
    <t>Отделение функциональной диагностики</t>
  </si>
  <si>
    <t>Отделение челюстно-лицевой хирургии (КХС)</t>
  </si>
  <si>
    <t>Отделение эндокринологии и остеопороза</t>
  </si>
  <si>
    <t>Оториноларингологическое отделение</t>
  </si>
  <si>
    <t>Патологоанатомическое отделение</t>
  </si>
  <si>
    <t>Планово-финансовое управление</t>
  </si>
  <si>
    <t>Правовое управление</t>
  </si>
  <si>
    <t>Прачечная Клиники</t>
  </si>
  <si>
    <t>Приемное отделение КФТ</t>
  </si>
  <si>
    <t>Проектный офис по бережливым технологиям</t>
  </si>
  <si>
    <t>Производственный отдел</t>
  </si>
  <si>
    <t>Расчетный отдел</t>
  </si>
  <si>
    <t>Расчетный отдел Клиники</t>
  </si>
  <si>
    <t>Редакционно-издательский отдел</t>
  </si>
  <si>
    <t>Редакция многотиражной газеты «Медик»</t>
  </si>
  <si>
    <t>Ректорат</t>
  </si>
  <si>
    <t>Ремонтная служба Клиник</t>
  </si>
  <si>
    <t>Ремонтно-эксплуатационный участок</t>
  </si>
  <si>
    <t>Рентгеновское отделение</t>
  </si>
  <si>
    <t>Самарский хирургический центр координации органного донорства</t>
  </si>
  <si>
    <t>Самарский центр трансплантации органов и тканей</t>
  </si>
  <si>
    <t>Секретариат ученого совета и диссертационных советов</t>
  </si>
  <si>
    <t>Служба обеспечения хозяйственной деятельности и благоустройства</t>
  </si>
  <si>
    <t>Служба охраны труда</t>
  </si>
  <si>
    <t>Служба охраны труда Клиник</t>
  </si>
  <si>
    <t>Специализированный консультативно-диагностический центр</t>
  </si>
  <si>
    <t>Стационарное отделение медицинской реабилитации пациентов с нарушениями функций опорно-двигательной и периферической нервной систем</t>
  </si>
  <si>
    <t>Стоматологический институт</t>
  </si>
  <si>
    <t>Теплоэнергетическая и сантехническая служба</t>
  </si>
  <si>
    <t>Терапевтическое отделение КФТ</t>
  </si>
  <si>
    <t>Травматолого-ортопедическое отделение №1 КТО</t>
  </si>
  <si>
    <t>Травматолого-ортопедическое отделение №2 КТО</t>
  </si>
  <si>
    <t>Транспортная служба</t>
  </si>
  <si>
    <t>Управление бухгалтерского учета и финансового контроля</t>
  </si>
  <si>
    <t>Управление закупок (Контрактная служба)</t>
  </si>
  <si>
    <t>Управление информационных технологий</t>
  </si>
  <si>
    <t>Управление кадров</t>
  </si>
  <si>
    <t>Управление международных отношений</t>
  </si>
  <si>
    <t>Управление мониторинга качества</t>
  </si>
  <si>
    <t>Управление научных исследований и подготовки научно-педагогических кадров</t>
  </si>
  <si>
    <t>Управление по связям с общественностью</t>
  </si>
  <si>
    <t>Учебно-методический отдел</t>
  </si>
  <si>
    <t>Учебно-методическое управление</t>
  </si>
  <si>
    <t>Учебное управление</t>
  </si>
  <si>
    <t>Финансовый отдел</t>
  </si>
  <si>
    <t>Финансовый отдел Клиники</t>
  </si>
  <si>
    <t>Хирургическое отделение КГХ</t>
  </si>
  <si>
    <t>Хирургическое отделение пересадки органов</t>
  </si>
  <si>
    <t>Хирургическое отделение №1 КПХ</t>
  </si>
  <si>
    <t>Хирургическое отделение №1 КФХ</t>
  </si>
  <si>
    <t>Хирургическое отделение №2 КПХ</t>
  </si>
  <si>
    <t>Хирургическое отделение №2 КФХ</t>
  </si>
  <si>
    <t>Центр бережливых технологий и управления качеством в здравоохранении</t>
  </si>
  <si>
    <t>Центр инновационных образовательных технологий</t>
  </si>
  <si>
    <t>Центр информационно-технического обеспечения</t>
  </si>
  <si>
    <t>Центр питания «Медик»</t>
  </si>
  <si>
    <t>Центр прорывных исследований «Информационные технологии в медицине»</t>
  </si>
  <si>
    <t>Центр разработки и сопровождения образовательных информационных систем</t>
  </si>
  <si>
    <t>Эксплуатационно-технический отдел</t>
  </si>
  <si>
    <t>Электронный отдел</t>
  </si>
  <si>
    <t>Электротехническая служба Клиники</t>
  </si>
  <si>
    <t>Эндоскопическое отделение КПХ</t>
  </si>
  <si>
    <t>Поле</t>
  </si>
  <si>
    <t>Инструкции</t>
  </si>
  <si>
    <t>Значение</t>
  </si>
  <si>
    <t>Табельный номер сотрудника</t>
  </si>
  <si>
    <t>выберите из списка</t>
  </si>
  <si>
    <t>ФИО сотрудника</t>
  </si>
  <si>
    <t>заполните самостоятельно</t>
  </si>
  <si>
    <t>Бутейко Анна Александровна</t>
  </si>
  <si>
    <t>ПАДЕЖ</t>
  </si>
  <si>
    <t>авт</t>
  </si>
  <si>
    <t>ФИО сотрудника в родительном падеже</t>
  </si>
  <si>
    <t>проверьте и при необходимости исправьте</t>
  </si>
  <si>
    <t>Наименование организации</t>
  </si>
  <si>
    <t xml:space="preserve">автоматическое заполнение </t>
  </si>
  <si>
    <t>авт от ТН</t>
  </si>
  <si>
    <t>Структурное подразделение</t>
  </si>
  <si>
    <t>Готово</t>
  </si>
  <si>
    <t>Должность сотрудника</t>
  </si>
  <si>
    <t>заведующий кафедрой</t>
  </si>
  <si>
    <r>
      <rPr>
        <b/>
        <sz val="11"/>
        <color rgb="FF000000"/>
        <rFont val="Cambria"/>
        <family val="1"/>
      </rPr>
      <t>Полное название должности и подразделения в</t>
    </r>
    <r>
      <rPr>
        <b/>
        <sz val="11"/>
        <color rgb="FF000000"/>
        <rFont val="Symbola"/>
      </rPr>
      <t> </t>
    </r>
    <r>
      <rPr>
        <b/>
        <sz val="11"/>
        <color rgb="FF000000"/>
        <rFont val="Cambria"/>
        <family val="1"/>
      </rPr>
      <t>родительном падеже</t>
    </r>
  </si>
  <si>
    <t>Основание для командировки</t>
  </si>
  <si>
    <t>Приглашение на Всероссийскую научную конференцию</t>
  </si>
  <si>
    <t>сам</t>
  </si>
  <si>
    <t>Место назначения</t>
  </si>
  <si>
    <t>г. Москва</t>
  </si>
  <si>
    <t>Организация</t>
  </si>
  <si>
    <t>ФГАУ НМИЦ нейрохирургии имени академика Н. Н. Бурденко Минздрава РФ</t>
  </si>
  <si>
    <t>Дата отправления в командировку</t>
  </si>
  <si>
    <t>Дата приезда</t>
  </si>
  <si>
    <t>Количество календарных дней в командировке</t>
  </si>
  <si>
    <r>
      <rPr>
        <b/>
        <sz val="11"/>
        <color rgb="FF000000"/>
        <rFont val="Cambria"/>
        <family val="1"/>
      </rPr>
      <t>Срок командировки, не считая времени нахождения в</t>
    </r>
    <r>
      <rPr>
        <b/>
        <sz val="11"/>
        <color rgb="FF000000"/>
        <rFont val="Symbola"/>
      </rPr>
      <t> </t>
    </r>
    <r>
      <rPr>
        <b/>
        <sz val="11"/>
        <color rgb="FF000000"/>
        <rFont val="Cambria"/>
        <family val="1"/>
      </rPr>
      <t>пути (календарных дней)</t>
    </r>
  </si>
  <si>
    <t>Содержание задания (цель) командировки</t>
  </si>
  <si>
    <t>Участие во Всероссийской научной конференции</t>
  </si>
  <si>
    <t>Даты выходных дней в командировке</t>
  </si>
  <si>
    <t>автоматическое заполнение</t>
  </si>
  <si>
    <t>Вид компенсации выходных дней
(по ст. 153 ТК РФ)</t>
  </si>
  <si>
    <t>вспл.список</t>
  </si>
  <si>
    <t>Даты отгулов</t>
  </si>
  <si>
    <t>Наименование второй должности и подразделения (при наличии)</t>
  </si>
  <si>
    <t>лаборант лаборатории социально-психологических исследований</t>
  </si>
  <si>
    <t>Доработать не в Excel</t>
  </si>
  <si>
    <r>
      <rPr>
        <b/>
        <sz val="11"/>
        <color rgb="FF000000"/>
        <rFont val="Cambria"/>
        <family val="1"/>
      </rPr>
      <t>Вид заявления по второму месту работы (при</t>
    </r>
    <r>
      <rPr>
        <b/>
        <sz val="11"/>
        <color rgb="FF000000"/>
        <rFont val="Arial"/>
        <family val="2"/>
      </rPr>
      <t> </t>
    </r>
    <r>
      <rPr>
        <b/>
        <sz val="11"/>
        <color rgb="FF000000"/>
        <rFont val="Cambria"/>
        <family val="1"/>
      </rPr>
      <t>наличии)</t>
    </r>
  </si>
  <si>
    <t>Общая сумма аванса</t>
  </si>
  <si>
    <t>Дата оформления документов</t>
  </si>
  <si>
    <t>Дата авансового отчёта о командировке</t>
  </si>
  <si>
    <t>(считается + 3 раб дня от строки 6)</t>
  </si>
  <si>
    <t>Унифицированная форма № Т-10а
Утверждена Постановлением Госкомстата России
от 05.01.2004 № 1</t>
  </si>
  <si>
    <t>Форма по ОКУД</t>
  </si>
  <si>
    <t>Код</t>
  </si>
  <si>
    <t>по ОКПО</t>
  </si>
  <si>
    <t>0301025</t>
  </si>
  <si>
    <t>(наименование организации)</t>
  </si>
  <si>
    <t>Номер документа</t>
  </si>
  <si>
    <t>Дата составления</t>
  </si>
  <si>
    <t>СЛУЖЕБНОЕ ЗАДАНИЕ</t>
  </si>
  <si>
    <t>для направления в командировку и отчет о его выполнении</t>
  </si>
  <si>
    <t>Табельный номер</t>
  </si>
  <si>
    <t>(фамилия, имя, отчество)</t>
  </si>
  <si>
    <t>Должность (специальность, профессия)</t>
  </si>
  <si>
    <t>Командировка</t>
  </si>
  <si>
    <t>Основание</t>
  </si>
  <si>
    <t>место назначения</t>
  </si>
  <si>
    <t>дата</t>
  </si>
  <si>
    <t>срок
(календарные дни)</t>
  </si>
  <si>
    <t>организация-плательщик</t>
  </si>
  <si>
    <t>страна, город</t>
  </si>
  <si>
    <t>организация</t>
  </si>
  <si>
    <t>начала</t>
  </si>
  <si>
    <t>окончания</t>
  </si>
  <si>
    <t>всего</t>
  </si>
  <si>
    <t>не считая времени нахождения в пути</t>
  </si>
  <si>
    <t>Содержание задания (цель)</t>
  </si>
  <si>
    <t>Краткий отчет о выполнении задания</t>
  </si>
  <si>
    <t>12</t>
  </si>
  <si>
    <t>Руководитель</t>
  </si>
  <si>
    <t>структурного подразделения</t>
  </si>
  <si>
    <t>Работник</t>
  </si>
  <si>
    <t>(должность)</t>
  </si>
  <si>
    <t>(личная подпись)</t>
  </si>
  <si>
    <t>(расшифровка подписи)</t>
  </si>
  <si>
    <t>Заключение о выполнении задания</t>
  </si>
  <si>
    <t xml:space="preserve">Руководитель </t>
  </si>
  <si>
    <t>организации</t>
  </si>
  <si>
    <t>"</t>
  </si>
  <si>
    <t xml:space="preserve">" </t>
  </si>
  <si>
    <t>г.</t>
  </si>
  <si>
    <t>Ректору Самарского государственного медицинского университета, профессору РАН,
Колсанову Александру Владимировичу</t>
  </si>
  <si>
    <t>Заявление</t>
  </si>
  <si>
    <t>личная подпись</t>
  </si>
  <si>
    <r>
      <rPr>
        <b/>
        <sz val="11"/>
        <color rgb="FF000000"/>
        <rFont val="Calibri"/>
        <family val="2"/>
      </rPr>
      <t>Согласовано.</t>
    </r>
    <r>
      <rPr>
        <sz val="11"/>
        <color rgb="FF000000"/>
        <rFont val="Calibri"/>
        <family val="2"/>
      </rPr>
      <t xml:space="preserve"> Руководитель структурного подразделения:</t>
    </r>
  </si>
  <si>
    <t>расшифровка подписи</t>
  </si>
  <si>
    <r>
      <rPr>
        <b/>
        <sz val="11"/>
        <color rgb="FF000000"/>
        <rFont val="Calibri"/>
        <family val="2"/>
      </rPr>
      <t>Согласовано.</t>
    </r>
    <r>
      <rPr>
        <sz val="11"/>
        <color rgb="FF000000"/>
        <rFont val="Calibri"/>
        <family val="2"/>
      </rPr>
      <t xml:space="preserve"> Руководитель организации:</t>
    </r>
  </si>
  <si>
    <t>Производственный календарь по данным Аналитического центра при Правительстве Российской Федерации</t>
  </si>
  <si>
    <t>Ссылка на данные:</t>
  </si>
  <si>
    <t>http://data.gov.ru/opendata/7708660670-proizvcalendar</t>
  </si>
  <si>
    <t>Дата обновления данных:</t>
  </si>
  <si>
    <t>Выходные дни текущего месяца:</t>
  </si>
  <si>
    <t>Исходные данные за все месяцы:</t>
  </si>
  <si>
    <t>Январь</t>
  </si>
  <si>
    <t>Февраль</t>
  </si>
  <si>
    <t>Март</t>
  </si>
  <si>
    <t>Апрель</t>
  </si>
  <si>
    <t>Май</t>
  </si>
  <si>
    <t>Июнь</t>
  </si>
  <si>
    <t>Июль</t>
  </si>
  <si>
    <t>Август</t>
  </si>
  <si>
    <t>Сентябрь</t>
  </si>
  <si>
    <t>Октябрь</t>
  </si>
  <si>
    <t>Ноябрь</t>
  </si>
  <si>
    <t>Декабрь</t>
  </si>
  <si>
    <t xml:space="preserve"> </t>
  </si>
  <si>
    <t>1,2,3,4,5,6,7,8,13,14,20,21,27,28</t>
  </si>
  <si>
    <t>3,4,10,11,17,18,22*,23,24,25</t>
  </si>
  <si>
    <t>3,4,7*,8,9,10,11,17,18,24,25,31</t>
  </si>
  <si>
    <t>1,7,8,14,15,21,22,28*,29,30</t>
  </si>
  <si>
    <t>1,2,5,6,8*,9,12,13,19,20,26,27</t>
  </si>
  <si>
    <t>2,3,9*,10,11,12,16,17,23,24,30</t>
  </si>
  <si>
    <t>1,7,8,14,15,21,22,28,29</t>
  </si>
  <si>
    <t>4,5,11,12,18,19,25,26</t>
  </si>
  <si>
    <t>1,2,8,9,15,16,22,23,29,30</t>
  </si>
  <si>
    <t>6,7,13,14,20,21,27,28</t>
  </si>
  <si>
    <t>3,4,5,10,11,17,18,24,25</t>
  </si>
  <si>
    <t>1,2,8,9,15,16,22,23,29*,30,31</t>
  </si>
  <si>
    <t>1,2,3,4,5,6,7,8,12,13,19,20,26,27</t>
  </si>
  <si>
    <t>2,3,9,10,16,17,22*,23,24</t>
  </si>
  <si>
    <t>2,3,7*,8,9,10,16,17,23,24,30,31</t>
  </si>
  <si>
    <t>6,7,13,14,20,21,27,28,30*</t>
  </si>
  <si>
    <t>1,2,3,4,5,8*,9,10,11,12,18,19,25,26</t>
  </si>
  <si>
    <t>1,2,8,9,11*,12,15,16,22,23,29,30</t>
  </si>
  <si>
    <t>3,4,10,11,17,18,24,25,31</t>
  </si>
  <si>
    <t>5,6,12,13,19,20,26,27</t>
  </si>
  <si>
    <t>2,3,4,9,10,16,17,23,24,30</t>
  </si>
  <si>
    <t>1,7,8,14,15,21,22,28,29,31*</t>
  </si>
  <si>
    <t>1,2,3,4,5,6,7,8,11,12,18,19,25,26</t>
  </si>
  <si>
    <t>1,2,8,9,15,16,22,23,24+,29</t>
  </si>
  <si>
    <t>1,7,8,9+,14,15,21,22,28,29</t>
  </si>
  <si>
    <t>4,5,11,12,18,19,25,26,30*</t>
  </si>
  <si>
    <t>1,2,3,4+,5+,8*,9,10,11+,16,17,23,24,30,31</t>
  </si>
  <si>
    <t>6,7,11*,12,13,14,20,21,27,28</t>
  </si>
  <si>
    <t>1,3*,4,7,8,14,15,21,22,28,29</t>
  </si>
  <si>
    <t>5,6,12,13,19,20,26,27,31*</t>
  </si>
  <si>
    <t>1,2,3,4,5,6,7,8,9,10,16,17,23,24,30,31</t>
  </si>
  <si>
    <t>6,7,13,14,20,21,22*,23,27,28</t>
  </si>
  <si>
    <t>6,7,8*,13,14,20,21,27,28</t>
  </si>
  <si>
    <t>3,4,10,11,17,18,24,25,30*</t>
  </si>
  <si>
    <t>1,2,3+,8,9,10+,15,16,22,23,29,30</t>
  </si>
  <si>
    <t>5,6,11*,12,13,14+,19,20,26,27</t>
  </si>
  <si>
    <t>2,3,9,10,16,17,23,24,30,31</t>
  </si>
  <si>
    <t>3*,4,6,7,13,14,20,21,27,28</t>
  </si>
  <si>
    <t>4,5,11,12,18,19,25,26,31*</t>
  </si>
  <si>
    <t>1,2,3,4,5,6,7,8,9,15,16,22,23,29,30</t>
  </si>
  <si>
    <t>5,6,12,13,19,20,22*,23,26,27</t>
  </si>
  <si>
    <t>5,6,7*,8,12,13,19,20,26,27</t>
  </si>
  <si>
    <t>2,3,9,10,16,17,23,24,30</t>
  </si>
  <si>
    <t>1,2+,7,8,9,14,15,21,22,28,29</t>
  </si>
  <si>
    <t>4,5,11,12,13+,18,19,25,26</t>
  </si>
  <si>
    <t>3,4,10,11,17,18,24,25</t>
  </si>
  <si>
    <t>3*,4,5,6,12,13,19,20,26,27</t>
  </si>
  <si>
    <t>1,2,3,4,5,6,7,8,14,15,21,22,28,29</t>
  </si>
  <si>
    <t>4,5,11,12,18,19,22*,23,25,26</t>
  </si>
  <si>
    <t>4,5,7*,8,11,12,18,19,25,26</t>
  </si>
  <si>
    <t>1,6,7,8*,9,13,14,20,21,27,28</t>
  </si>
  <si>
    <t>3,4,10,11,12,17,18,24,25</t>
  </si>
  <si>
    <t>3*,4,5,6+,11,12,18,19,25,26</t>
  </si>
  <si>
    <t>1,4,5,8*,9,11,12,18,19,25,26</t>
  </si>
  <si>
    <t>1,2,8,9,15,16,22,23,24+</t>
  </si>
  <si>
    <t>1,2,7*,8,9,10+,15,16,22,23,29,30</t>
  </si>
  <si>
    <t>5,6,12,13,19,20,26,27,30*</t>
  </si>
  <si>
    <t>1,3,4,8*,9,10,11,17,18,24,25,31</t>
  </si>
  <si>
    <t>1,7,8,11*,12,14,15,21,22,28,29</t>
  </si>
  <si>
    <t>1,2,3*,4,8,9,15,16,22,23,29,30</t>
  </si>
  <si>
    <t>6,7,13,14,20,21,27,28,31*</t>
  </si>
  <si>
    <t>Полные даты выходных дней:</t>
  </si>
  <si>
    <t>01</t>
  </si>
  <si>
    <t>02</t>
  </si>
  <si>
    <t>03</t>
  </si>
  <si>
    <t>04</t>
  </si>
  <si>
    <t>05</t>
  </si>
  <si>
    <t>06</t>
  </si>
  <si>
    <t>07</t>
  </si>
  <si>
    <t>08</t>
  </si>
  <si>
    <t>09</t>
  </si>
  <si>
    <t>Даты выходных дней одной строкой:</t>
  </si>
  <si>
    <t>Все дни в командировке:</t>
  </si>
  <si>
    <t>Выходные дни в командировке:</t>
  </si>
  <si>
    <t>Отпуск по второй должности</t>
  </si>
  <si>
    <t>Все выходные дни в командировке и даты отпуска одной строкой:</t>
  </si>
  <si>
    <t>Число выходных дней</t>
  </si>
  <si>
    <t>Формулировки:</t>
  </si>
  <si>
    <t>Склонение подразделения</t>
  </si>
  <si>
    <t>Исходная строка</t>
  </si>
  <si>
    <t>Замена на строку</t>
  </si>
  <si>
    <t>Длина</t>
  </si>
  <si>
    <t>Промежуточный результат</t>
  </si>
  <si>
    <t>теплоэнергетическая</t>
  </si>
  <si>
    <t>теплоэнергетической</t>
  </si>
  <si>
    <t>специализированный</t>
  </si>
  <si>
    <t>специализированного</t>
  </si>
  <si>
    <t>мультипрофильный</t>
  </si>
  <si>
    <t>мультипрофильного</t>
  </si>
  <si>
    <t>ая лаборатория</t>
  </si>
  <si>
    <t>ой лаборатории</t>
  </si>
  <si>
    <t>ое управление</t>
  </si>
  <si>
    <t>ого управления</t>
  </si>
  <si>
    <t>кий институт</t>
  </si>
  <si>
    <t>кого института</t>
  </si>
  <si>
    <t>ое отделение</t>
  </si>
  <si>
    <t>ого отделения</t>
  </si>
  <si>
    <t>ый технопарк</t>
  </si>
  <si>
    <t>ого технопарка</t>
  </si>
  <si>
    <t>бухгалтерия</t>
  </si>
  <si>
    <t>бухгалтерии</t>
  </si>
  <si>
    <t>лаборатория</t>
  </si>
  <si>
    <t>лаборатории</t>
  </si>
  <si>
    <t>секретариат</t>
  </si>
  <si>
    <t>секретариата</t>
  </si>
  <si>
    <t>управление</t>
  </si>
  <si>
    <t>управления</t>
  </si>
  <si>
    <t>ый участок</t>
  </si>
  <si>
    <t>ого участка</t>
  </si>
  <si>
    <t>ая группа</t>
  </si>
  <si>
    <t>ой группы</t>
  </si>
  <si>
    <t>ая служба</t>
  </si>
  <si>
    <t>ой службы</t>
  </si>
  <si>
    <t>отделение</t>
  </si>
  <si>
    <t>отделения</t>
  </si>
  <si>
    <t>самарский</t>
  </si>
  <si>
    <t>самарского</t>
  </si>
  <si>
    <t>технопарк</t>
  </si>
  <si>
    <t>технопарка</t>
  </si>
  <si>
    <t>щий центр</t>
  </si>
  <si>
    <t>щего центра</t>
  </si>
  <si>
    <t>ий отдел</t>
  </si>
  <si>
    <t>ого отдела</t>
  </si>
  <si>
    <t>ий центр</t>
  </si>
  <si>
    <t>ого центра</t>
  </si>
  <si>
    <t>институт</t>
  </si>
  <si>
    <t>института</t>
  </si>
  <si>
    <t>пищеблок</t>
  </si>
  <si>
    <t>пищеблока</t>
  </si>
  <si>
    <t>редакция</t>
  </si>
  <si>
    <t>редакции</t>
  </si>
  <si>
    <t>ректорат</t>
  </si>
  <si>
    <t>ректората</t>
  </si>
  <si>
    <t>ый отдел</t>
  </si>
  <si>
    <t>ый центр</t>
  </si>
  <si>
    <t>виварий</t>
  </si>
  <si>
    <t>вивария</t>
  </si>
  <si>
    <t>деканат</t>
  </si>
  <si>
    <t>деканата</t>
  </si>
  <si>
    <t>детское</t>
  </si>
  <si>
    <t>детского</t>
  </si>
  <si>
    <t>кабинет</t>
  </si>
  <si>
    <t>кабинета</t>
  </si>
  <si>
    <t>кафедра</t>
  </si>
  <si>
    <t>кафедры</t>
  </si>
  <si>
    <t>клиника</t>
  </si>
  <si>
    <t>клиники</t>
  </si>
  <si>
    <t>участок</t>
  </si>
  <si>
    <t>участка</t>
  </si>
  <si>
    <t>ый офис</t>
  </si>
  <si>
    <t>ого офиса</t>
  </si>
  <si>
    <t>аптека</t>
  </si>
  <si>
    <t>аптеки</t>
  </si>
  <si>
    <t>группа</t>
  </si>
  <si>
    <t>группы</t>
  </si>
  <si>
    <t>служба</t>
  </si>
  <si>
    <t>службы</t>
  </si>
  <si>
    <t>студия</t>
  </si>
  <si>
    <t>студии</t>
  </si>
  <si>
    <t>архив</t>
  </si>
  <si>
    <t>архива</t>
  </si>
  <si>
    <t>кухня</t>
  </si>
  <si>
    <t>кухни</t>
  </si>
  <si>
    <t>отдел</t>
  </si>
  <si>
    <t>отдела</t>
  </si>
  <si>
    <t>центр</t>
  </si>
  <si>
    <t>центра</t>
  </si>
  <si>
    <t>офис</t>
  </si>
  <si>
    <t>офиса</t>
  </si>
  <si>
    <t>Результат:</t>
  </si>
  <si>
    <t>Склонение должности</t>
  </si>
  <si>
    <t>заведующая лабораторией</t>
  </si>
  <si>
    <t>заведующей лабораторией</t>
  </si>
  <si>
    <t>заведующий лабораторией</t>
  </si>
  <si>
    <t>заведующего лабораторией</t>
  </si>
  <si>
    <t>инженер-программист</t>
  </si>
  <si>
    <t>инженера-программиста</t>
  </si>
  <si>
    <t>медицинская сестра</t>
  </si>
  <si>
    <t>медицинской сестры</t>
  </si>
  <si>
    <t>системный аналитик</t>
  </si>
  <si>
    <t>системного аналитика</t>
  </si>
  <si>
    <t>научный сотрудник</t>
  </si>
  <si>
    <t>научного сотрудника</t>
  </si>
  <si>
    <t>преподаватель</t>
  </si>
  <si>
    <t>преподавателя</t>
  </si>
  <si>
    <t>программист</t>
  </si>
  <si>
    <t>программиста</t>
  </si>
  <si>
    <t>тестировщик</t>
  </si>
  <si>
    <t>тестировщика</t>
  </si>
  <si>
    <t xml:space="preserve">ассистент </t>
  </si>
  <si>
    <t>ассистента</t>
  </si>
  <si>
    <t>заведующая</t>
  </si>
  <si>
    <t>заведующей</t>
  </si>
  <si>
    <t>заведующий</t>
  </si>
  <si>
    <t>заведующего</t>
  </si>
  <si>
    <t>соискатель</t>
  </si>
  <si>
    <t>соискателя</t>
  </si>
  <si>
    <t>специалист</t>
  </si>
  <si>
    <t>специалиста</t>
  </si>
  <si>
    <t>начальник</t>
  </si>
  <si>
    <t>начальника</t>
  </si>
  <si>
    <t>ординатор</t>
  </si>
  <si>
    <t>ординатора</t>
  </si>
  <si>
    <t>профессор</t>
  </si>
  <si>
    <t>профессора</t>
  </si>
  <si>
    <t>аналитик</t>
  </si>
  <si>
    <t>аналитика</t>
  </si>
  <si>
    <t>аспирант</t>
  </si>
  <si>
    <t>аспиранта</t>
  </si>
  <si>
    <t>дизайнер</t>
  </si>
  <si>
    <t>дизайнера</t>
  </si>
  <si>
    <t>кандидат</t>
  </si>
  <si>
    <t>кандидата</t>
  </si>
  <si>
    <t>лаборант</t>
  </si>
  <si>
    <t>лаборанта</t>
  </si>
  <si>
    <t>ведущий</t>
  </si>
  <si>
    <t>ведущего</t>
  </si>
  <si>
    <t>главный</t>
  </si>
  <si>
    <t>главного</t>
  </si>
  <si>
    <t>заочный</t>
  </si>
  <si>
    <t>заочного</t>
  </si>
  <si>
    <t>инженер</t>
  </si>
  <si>
    <t>инженера</t>
  </si>
  <si>
    <t>младший</t>
  </si>
  <si>
    <t>младшего</t>
  </si>
  <si>
    <t>старший</t>
  </si>
  <si>
    <t>старшего</t>
  </si>
  <si>
    <t>доктор</t>
  </si>
  <si>
    <t>доктора</t>
  </si>
  <si>
    <t>доцент</t>
  </si>
  <si>
    <t>доцента</t>
  </si>
  <si>
    <t>очный</t>
  </si>
  <si>
    <t>очного</t>
  </si>
  <si>
    <t>врач</t>
  </si>
  <si>
    <t>врача</t>
  </si>
  <si>
    <t>Нормализация должности</t>
  </si>
  <si>
    <t>кафедрой кафедры</t>
  </si>
  <si>
    <t>кафедрой</t>
  </si>
  <si>
    <t>и подразделения</t>
  </si>
  <si>
    <t>центром центра</t>
  </si>
  <si>
    <t>центром</t>
  </si>
  <si>
    <t>отделением отделения</t>
  </si>
  <si>
    <t>отделением</t>
  </si>
  <si>
    <t>отдела отдела</t>
  </si>
  <si>
    <t>отделом отдела</t>
  </si>
  <si>
    <t>Согласие на привлечение к работе в выходные дни:</t>
  </si>
  <si>
    <t>Окончание ФИО</t>
  </si>
  <si>
    <t>Формулировка</t>
  </si>
  <si>
    <t>ич</t>
  </si>
  <si>
    <t>Согласен</t>
  </si>
  <si>
    <t>на</t>
  </si>
  <si>
    <t>Согласна</t>
  </si>
  <si>
    <t>зи</t>
  </si>
  <si>
    <t>зы</t>
  </si>
  <si>
    <t>ли</t>
  </si>
  <si>
    <t>лы</t>
  </si>
  <si>
    <t>Формулировки заявления по второму месту работы:</t>
  </si>
  <si>
    <t>Даты:</t>
  </si>
  <si>
    <t>Подготовки документов</t>
  </si>
  <si>
    <t>Возврата аванса</t>
  </si>
  <si>
    <t>Форматирование всей даты с помощью функции TEXT не работает при переносе документа из LibreOffice в Excel из-за разного языка форматирующий строк — DD.MM.YYYY и ДД.ММ.ГГГГ.</t>
  </si>
  <si>
    <t>Метод указания языка, приведённый ниже, не работает в Excel 2010</t>
  </si>
  <si>
    <t>https://excel.tips.net/T003299_Specifying_a_Language_for_the_TEXT_Function.html</t>
  </si>
  <si>
    <t>'=TEXT(A1,"[$-409]mmmm, yyyy")</t>
  </si>
  <si>
    <t>Note that the bracketed code is within the format string, and the code itself is preceded by a dollar sign and a dash. The code is either three or four hexadecimal digits. (Actually, all LCIDs can be expressed in four hexadecimal digits, but if the leading digit is a zero, you don't need to include it.) The example, above, shows how to express results in English, but you can pick any of a wide range of countries:</t>
  </si>
  <si>
    <t>0409   English (U.S.)</t>
  </si>
  <si>
    <t>заполните самостоятельно при необходимости</t>
  </si>
  <si>
    <t>Принимающая сторона оплачивает</t>
  </si>
  <si>
    <t>Ничего</t>
  </si>
  <si>
    <t>Только проезд</t>
  </si>
  <si>
    <t>Только проживание</t>
  </si>
  <si>
    <t>Проезд и проживание</t>
  </si>
  <si>
    <t>06.02.2020, 07.02.2020</t>
  </si>
  <si>
    <t>Аванс на проезд (при наличии)</t>
  </si>
  <si>
    <t>Аванс на проживание (при наличии)</t>
  </si>
  <si>
    <t>Аванс на суточные (при наличии)</t>
  </si>
  <si>
    <t>укажите сумму цифрами при необходимости</t>
  </si>
  <si>
    <t>заполните самостоятельно, если в командировке будут выходные дни, и в списке выше Вы выбрали «Другой день отдыха»</t>
  </si>
  <si>
    <t>выберите из списка, если в командировке будут выходные дни</t>
  </si>
  <si>
    <t>заполните самостоятельно,
только для руководителей подразделений
при замещении по нескольким должностям, укажите должность перед ФИО заместителя, например «по должности заведующего центром на Петрову Ксению Владиславовну, по должности заведующего лабораторией на Иванова Петра Ивановича»</t>
  </si>
  <si>
    <t>На время комадировки возложить обязанности на ФИО
(в винительном падеже, с предлогом)</t>
  </si>
  <si>
    <t>на Петрову Ксению Владиславовну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</si>
</sst>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dd/mm/yyyy"/>
  </numFmts>
  <fonts count="25">
    <font>
      <sz val="11"/>
      <color rgb="FF000000"/>
      <name val="Calibri"/>
      <family val="2"/>
    </font>
    <font>
      <sz val="10"/>
      <name val="Arial Cyr"/>
    </font>
    <font>
      <sz val="11"/>
      <name val="Calibri"/>
      <family val="2"/>
    </font>
    <font>
      <b/>
      <sz val="11"/>
      <color rgb="FF000000"/>
      <name val="Calibri"/>
      <family val="2"/>
    </font>
    <font>
      <b/>
      <sz val="11"/>
      <color rgb="FFFF0000"/>
      <name val="Calibri"/>
      <family val="2"/>
    </font>
    <font>
      <b/>
      <sz val="12"/>
      <color rgb="FF000000"/>
      <name val="Cambria"/>
      <family val="1"/>
    </font>
    <font>
      <b/>
      <sz val="11"/>
      <color rgb="FF000000"/>
      <name val="Cambria"/>
      <family val="1"/>
    </font>
    <font>
      <b/>
      <sz val="11"/>
      <name val="Calibri"/>
      <family val="2"/>
    </font>
    <font>
      <sz val="10"/>
      <color rgb="FF000000"/>
      <name val="Calibri"/>
      <family val="2"/>
    </font>
    <font>
      <b/>
      <sz val="11"/>
      <color rgb="FF000000"/>
      <name val="Symbola"/>
    </font>
    <font>
      <b/>
      <sz val="11"/>
      <color rgb="FF000000"/>
      <name val="Arial"/>
      <family val="2"/>
    </font>
    <font>
      <b/>
      <sz val="9"/>
      <color rgb="FF000000"/>
      <name val="Tahoma"/>
    </font>
    <font>
      <sz val="9"/>
      <color rgb="FF000000"/>
      <name val="Tahoma"/>
    </font>
    <font>
      <sz val="10"/>
      <name val="Times New Roman"/>
      <family val="1"/>
    </font>
    <font>
      <sz val="8"/>
      <name val="Times New Roman"/>
      <family val="1"/>
    </font>
    <font>
      <b/>
      <sz val="12"/>
      <name val="Times New Roman"/>
      <family val="1"/>
    </font>
    <font>
      <sz val="9"/>
      <name val="Times New Roman"/>
      <family val="1"/>
    </font>
    <font>
      <b/>
      <sz val="10"/>
      <name val="Times New Roman"/>
      <family val="1"/>
    </font>
    <font>
      <sz val="14"/>
      <color rgb="FF000000"/>
      <name val="Calibri"/>
      <family val="2"/>
    </font>
    <font>
      <b/>
      <sz val="14"/>
      <color rgb="FF000000"/>
      <name val="Calibri"/>
      <family val="2"/>
    </font>
    <font>
      <b/>
      <sz val="12"/>
      <color rgb="FF000000"/>
      <name val="Calibri"/>
      <family val="2"/>
    </font>
    <font>
      <sz val="12"/>
      <color rgb="FF000000"/>
      <name val="Calibri"/>
      <family val="2"/>
    </font>
    <font>
      <sz val="12"/>
      <color rgb="FFFF0000"/>
      <name val="Calibri"/>
      <family val="2"/>
    </font>
    <font>
      <sz val="8"/>
      <color rgb="FF000000"/>
      <name val="Calibri"/>
      <family val="2"/>
    </font>
    <font>
      <sz val="10"/>
      <color rgb="FF000000"/>
      <name val="Arial"/>
      <family val="2"/>
    </font>
  </fonts>
  <fills count="9">
    <fill>
      <patternFill patternType="none"/>
    </fill>
    <fill>
      <patternFill patternType="gray125"/>
    </fill>
    <fill>
      <patternFill patternType="solid">
        <fgColor rgb="FFBFBFBF"/>
        <bgColor rgb="FFB9CDE5"/>
      </patternFill>
    </fill>
    <fill>
      <patternFill patternType="solid">
        <fgColor rgb="FFA6A6A6"/>
        <bgColor rgb="FFBFBFBF"/>
      </patternFill>
    </fill>
    <fill>
      <patternFill patternType="solid">
        <fgColor rgb="FFB9CDE5"/>
        <bgColor rgb="FFBFBFBF"/>
      </patternFill>
    </fill>
    <fill>
      <patternFill patternType="solid">
        <fgColor rgb="FFD7E4BD"/>
        <bgColor rgb="FFDBEEF4"/>
      </patternFill>
    </fill>
    <fill>
      <patternFill patternType="solid">
        <fgColor rgb="FF92D050"/>
        <bgColor rgb="FFA6A6A6"/>
      </patternFill>
    </fill>
    <fill>
      <patternFill patternType="solid">
        <fgColor rgb="FFFCD5B5"/>
        <bgColor rgb="FFD7E4BD"/>
      </patternFill>
    </fill>
    <fill>
      <patternFill patternType="solid">
        <fgColor rgb="FFDBEEF4"/>
        <bgColor rgb="FFCCFFFF"/>
      </patternFill>
    </fill>
  </fills>
  <borders count="1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hair">
        <color auto="1"/>
      </bottom>
      <diagonal/>
    </border>
    <border>
      <left style="thin">
        <color auto="1"/>
      </left>
      <right style="thin">
        <color auto="1"/>
      </right>
      <top/>
      <bottom/>
      <diagonal/>
    </border>
  </borders>
  <cellStyleXfs count="2">
    <xf numFmtId="0" fontId="0" fillId="0" borderId="0"/>
    <xf numFmtId="0" fontId="1" fillId="0" borderId="0"/>
  </cellStyleXfs>
  <cellXfs count="142">
    <xf numFmtId="0" fontId="0" fillId="0" borderId="0" xfId="0"/>
    <xf numFmtId="0" fontId="0" fillId="2" borderId="1" xfId="0" applyFont="1" applyFill="1" applyBorder="1" applyAlignment="1">
      <alignment horizontal="center" vertical="center"/>
    </xf>
    <xf numFmtId="0" fontId="0" fillId="3" borderId="0" xfId="0" applyFont="1" applyFill="1"/>
    <xf numFmtId="0" fontId="0" fillId="3" borderId="2" xfId="0" applyFont="1" applyFill="1" applyBorder="1"/>
    <xf numFmtId="0" fontId="0" fillId="0" borderId="1" xfId="0" applyFont="1" applyBorder="1"/>
    <xf numFmtId="0" fontId="2" fillId="0" borderId="0" xfId="0" applyFont="1"/>
    <xf numFmtId="0" fontId="3" fillId="0" borderId="1" xfId="0" applyFont="1" applyBorder="1" applyAlignment="1">
      <alignment horizontal="center" vertical="center"/>
    </xf>
    <xf numFmtId="0" fontId="4" fillId="0" borderId="0" xfId="0" applyFont="1"/>
    <xf numFmtId="0" fontId="0" fillId="0" borderId="1" xfId="0" applyBorder="1" applyAlignment="1">
      <alignment horizontal="center"/>
    </xf>
    <xf numFmtId="0" fontId="5" fillId="4" borderId="1" xfId="0" applyFont="1" applyFill="1" applyBorder="1" applyAlignment="1">
      <alignment vertical="center"/>
    </xf>
    <xf numFmtId="0" fontId="0" fillId="5" borderId="1" xfId="0" applyFont="1" applyFill="1" applyBorder="1" applyAlignment="1">
      <alignment vertical="center"/>
    </xf>
    <xf numFmtId="0" fontId="3" fillId="5" borderId="1" xfId="0" applyFont="1" applyFill="1" applyBorder="1" applyAlignment="1">
      <alignment horizontal="left" vertical="center"/>
    </xf>
    <xf numFmtId="0" fontId="2" fillId="0" borderId="0" xfId="0" applyFont="1" applyBorder="1" applyAlignment="1">
      <alignment horizontal="center"/>
    </xf>
    <xf numFmtId="0" fontId="6" fillId="4" borderId="1" xfId="0" applyFont="1" applyFill="1" applyBorder="1" applyAlignment="1">
      <alignment vertical="center"/>
    </xf>
    <xf numFmtId="0" fontId="3" fillId="5" borderId="1" xfId="0" applyFont="1" applyFill="1" applyBorder="1" applyAlignment="1" applyProtection="1">
      <alignment vertical="center" wrapText="1"/>
      <protection locked="0"/>
    </xf>
    <xf numFmtId="0" fontId="2" fillId="0" borderId="0" xfId="0" applyFont="1" applyBorder="1"/>
    <xf numFmtId="0" fontId="0" fillId="2" borderId="1" xfId="0" applyFont="1" applyFill="1" applyBorder="1" applyAlignment="1">
      <alignment vertical="center" wrapText="1"/>
    </xf>
    <xf numFmtId="0" fontId="3" fillId="2" borderId="1" xfId="0" applyFont="1" applyFill="1" applyBorder="1" applyAlignment="1" applyProtection="1">
      <alignment vertical="center"/>
      <protection locked="0"/>
    </xf>
    <xf numFmtId="0" fontId="0" fillId="2" borderId="1" xfId="0" applyFont="1" applyFill="1" applyBorder="1" applyAlignment="1">
      <alignment vertical="center"/>
    </xf>
    <xf numFmtId="164" fontId="7" fillId="6" borderId="0" xfId="0" applyNumberFormat="1" applyFont="1" applyFill="1" applyBorder="1"/>
    <xf numFmtId="0" fontId="6" fillId="4" borderId="1" xfId="0" applyFont="1" applyFill="1" applyBorder="1" applyAlignment="1">
      <alignment vertical="center" wrapText="1"/>
    </xf>
    <xf numFmtId="0" fontId="8" fillId="0" borderId="0" xfId="0" applyFont="1" applyAlignment="1">
      <alignment vertical="top" wrapText="1"/>
    </xf>
    <xf numFmtId="0" fontId="3" fillId="2" borderId="1" xfId="0" applyFont="1" applyFill="1" applyBorder="1" applyAlignment="1" applyProtection="1">
      <alignment vertical="center" wrapText="1"/>
      <protection locked="0"/>
    </xf>
    <xf numFmtId="164" fontId="3" fillId="5" borderId="1" xfId="0" applyNumberFormat="1" applyFont="1" applyFill="1" applyBorder="1" applyAlignment="1" applyProtection="1">
      <alignment horizontal="left" vertical="center" wrapText="1"/>
      <protection locked="0"/>
    </xf>
    <xf numFmtId="3" fontId="3" fillId="2" borderId="1" xfId="0" applyNumberFormat="1" applyFont="1" applyFill="1" applyBorder="1" applyAlignment="1" applyProtection="1">
      <alignment horizontal="left" vertical="center" wrapText="1"/>
    </xf>
    <xf numFmtId="3" fontId="3" fillId="5" borderId="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vertical="center"/>
      <protection locked="0"/>
    </xf>
    <xf numFmtId="0" fontId="0" fillId="5" borderId="1" xfId="0" applyFont="1" applyFill="1" applyBorder="1" applyAlignment="1">
      <alignment vertical="center" wrapText="1"/>
    </xf>
    <xf numFmtId="164" fontId="3" fillId="2" borderId="1" xfId="0" applyNumberFormat="1" applyFont="1" applyFill="1" applyBorder="1" applyAlignment="1" applyProtection="1">
      <alignment horizontal="left" vertical="center"/>
    </xf>
    <xf numFmtId="0" fontId="0" fillId="7" borderId="1" xfId="0" applyFont="1" applyFill="1" applyBorder="1" applyAlignment="1">
      <alignment vertical="center"/>
    </xf>
    <xf numFmtId="0" fontId="3" fillId="7" borderId="1" xfId="0"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0" fontId="3" fillId="7" borderId="1" xfId="0" applyFont="1" applyFill="1" applyBorder="1" applyAlignment="1" applyProtection="1">
      <alignment vertical="center" wrapText="1"/>
      <protection locked="0"/>
    </xf>
    <xf numFmtId="0" fontId="3" fillId="2" borderId="1" xfId="0" applyFont="1" applyFill="1" applyBorder="1" applyAlignment="1" applyProtection="1">
      <alignment horizontal="left" vertical="center"/>
    </xf>
    <xf numFmtId="0" fontId="3" fillId="8" borderId="1" xfId="0" applyFont="1" applyFill="1" applyBorder="1" applyAlignment="1" applyProtection="1">
      <alignment horizontal="left" vertical="center"/>
      <protection locked="0"/>
    </xf>
    <xf numFmtId="0" fontId="5" fillId="4" borderId="1" xfId="0" applyFont="1" applyFill="1" applyBorder="1" applyAlignment="1">
      <alignment vertical="center" wrapText="1"/>
    </xf>
    <xf numFmtId="0" fontId="13" fillId="0" borderId="0" xfId="1" applyFont="1"/>
    <xf numFmtId="0" fontId="14" fillId="0" borderId="0" xfId="1" applyFont="1"/>
    <xf numFmtId="0" fontId="13" fillId="0" borderId="0" xfId="1" applyFont="1" applyAlignment="1">
      <alignment horizontal="right"/>
    </xf>
    <xf numFmtId="0" fontId="15" fillId="0" borderId="0" xfId="1" applyFont="1"/>
    <xf numFmtId="0" fontId="15" fillId="0" borderId="0" xfId="1" applyFont="1" applyAlignment="1">
      <alignment horizontal="right"/>
    </xf>
    <xf numFmtId="0" fontId="13" fillId="0" borderId="0" xfId="1" applyFont="1" applyAlignment="1">
      <alignment horizontal="center"/>
    </xf>
    <xf numFmtId="0" fontId="14" fillId="0" borderId="0" xfId="1" applyFont="1" applyAlignment="1">
      <alignment horizontal="center"/>
    </xf>
    <xf numFmtId="0" fontId="13" fillId="0" borderId="8" xfId="1" applyFont="1" applyBorder="1" applyAlignment="1">
      <alignment wrapText="1"/>
    </xf>
    <xf numFmtId="0" fontId="13" fillId="0" borderId="8" xfId="1" applyFont="1" applyBorder="1" applyAlignment="1">
      <alignment horizontal="left" wrapText="1"/>
    </xf>
    <xf numFmtId="49" fontId="13" fillId="0" borderId="8" xfId="1" applyNumberFormat="1" applyFont="1" applyBorder="1" applyAlignment="1">
      <alignment horizontal="center"/>
    </xf>
    <xf numFmtId="0" fontId="13" fillId="0" borderId="4" xfId="1" applyFont="1" applyBorder="1" applyAlignment="1">
      <alignment wrapText="1"/>
    </xf>
    <xf numFmtId="0" fontId="13" fillId="0" borderId="0" xfId="1" applyFont="1" applyBorder="1" applyAlignment="1">
      <alignment wrapText="1"/>
    </xf>
    <xf numFmtId="0" fontId="13" fillId="0" borderId="0" xfId="1" applyFont="1" applyBorder="1" applyAlignment="1">
      <alignment horizontal="left" wrapText="1"/>
    </xf>
    <xf numFmtId="49" fontId="13" fillId="0" borderId="0" xfId="1" applyNumberFormat="1" applyFont="1" applyBorder="1" applyAlignment="1">
      <alignment horizontal="center"/>
    </xf>
    <xf numFmtId="49" fontId="13" fillId="0" borderId="4" xfId="1" applyNumberFormat="1" applyFont="1" applyBorder="1" applyAlignment="1">
      <alignment horizontal="center"/>
    </xf>
    <xf numFmtId="0" fontId="17" fillId="0" borderId="0" xfId="1" applyFont="1" applyBorder="1" applyAlignment="1"/>
    <xf numFmtId="0" fontId="13" fillId="0" borderId="0" xfId="1" applyFont="1" applyBorder="1" applyAlignment="1"/>
    <xf numFmtId="0" fontId="13" fillId="0" borderId="0" xfId="1" applyFont="1" applyBorder="1" applyAlignment="1">
      <alignment horizontal="left"/>
    </xf>
    <xf numFmtId="0" fontId="13" fillId="0" borderId="0" xfId="1" applyFont="1" applyBorder="1"/>
    <xf numFmtId="0" fontId="17" fillId="0" borderId="0" xfId="1" applyFont="1"/>
    <xf numFmtId="0" fontId="14" fillId="0" borderId="0" xfId="1" applyFont="1" applyBorder="1" applyAlignment="1"/>
    <xf numFmtId="0" fontId="14" fillId="0" borderId="0" xfId="1" applyFont="1" applyAlignment="1"/>
    <xf numFmtId="0" fontId="14" fillId="0" borderId="0" xfId="1" applyFont="1" applyBorder="1" applyAlignment="1">
      <alignment horizontal="center"/>
    </xf>
    <xf numFmtId="0" fontId="14" fillId="0" borderId="0" xfId="1" applyFont="1" applyBorder="1"/>
    <xf numFmtId="0" fontId="13" fillId="0" borderId="0" xfId="1" applyFont="1" applyAlignment="1"/>
    <xf numFmtId="0" fontId="17" fillId="0" borderId="0" xfId="1" applyFont="1" applyAlignment="1"/>
    <xf numFmtId="0" fontId="13" fillId="0" borderId="0" xfId="1" applyFont="1" applyBorder="1" applyAlignment="1">
      <alignment horizontal="center"/>
    </xf>
    <xf numFmtId="0" fontId="0" fillId="0" borderId="0" xfId="0"/>
    <xf numFmtId="0" fontId="18" fillId="0" borderId="0" xfId="0" applyFont="1" applyBorder="1"/>
    <xf numFmtId="0" fontId="3" fillId="0" borderId="0" xfId="0" applyFont="1" applyBorder="1"/>
    <xf numFmtId="0" fontId="0" fillId="0" borderId="0" xfId="0"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left"/>
    </xf>
    <xf numFmtId="0" fontId="18" fillId="0" borderId="0" xfId="0" applyFont="1" applyBorder="1" applyAlignment="1">
      <alignment horizontal="left" wrapText="1"/>
    </xf>
    <xf numFmtId="164" fontId="18" fillId="0" borderId="0" xfId="0" applyNumberFormat="1" applyFont="1" applyBorder="1" applyAlignment="1"/>
    <xf numFmtId="164" fontId="22" fillId="0" borderId="0" xfId="0" applyNumberFormat="1" applyFont="1" applyBorder="1" applyAlignment="1"/>
    <xf numFmtId="0" fontId="18" fillId="0" borderId="0" xfId="0" applyFont="1" applyBorder="1"/>
    <xf numFmtId="0" fontId="18" fillId="0" borderId="0" xfId="0" applyFont="1"/>
    <xf numFmtId="0" fontId="18" fillId="0" borderId="0" xfId="0" applyFont="1" applyBorder="1" applyAlignment="1">
      <alignment horizontal="left" vertical="center"/>
    </xf>
    <xf numFmtId="0" fontId="18" fillId="0" borderId="0" xfId="0" applyFont="1" applyBorder="1" applyAlignment="1">
      <alignment horizontal="left"/>
    </xf>
    <xf numFmtId="0" fontId="21" fillId="0" borderId="0" xfId="0" applyFont="1" applyBorder="1"/>
    <xf numFmtId="164" fontId="18" fillId="0" borderId="0" xfId="0" applyNumberFormat="1" applyFont="1" applyBorder="1" applyAlignment="1">
      <alignment horizontal="right" vertical="center"/>
    </xf>
    <xf numFmtId="0" fontId="18" fillId="0" borderId="10" xfId="0" applyFont="1" applyBorder="1"/>
    <xf numFmtId="0" fontId="18" fillId="0" borderId="0" xfId="0" applyFont="1" applyBorder="1" applyAlignment="1">
      <alignment horizontal="right"/>
    </xf>
    <xf numFmtId="0" fontId="23" fillId="0" borderId="0" xfId="0" applyFont="1" applyAlignment="1">
      <alignment horizontal="center" vertical="top"/>
    </xf>
    <xf numFmtId="0" fontId="23" fillId="0" borderId="0" xfId="0" applyFont="1" applyBorder="1" applyAlignment="1">
      <alignment horizontal="right"/>
    </xf>
    <xf numFmtId="0" fontId="18" fillId="0" borderId="0" xfId="0" applyFont="1" applyBorder="1"/>
    <xf numFmtId="0" fontId="0" fillId="0" borderId="0" xfId="0" applyAlignment="1">
      <alignment horizontal="center" vertical="top"/>
    </xf>
    <xf numFmtId="0" fontId="21" fillId="0" borderId="0" xfId="0" applyFont="1" applyBorder="1"/>
    <xf numFmtId="0" fontId="18" fillId="0" borderId="0" xfId="0" applyFont="1" applyBorder="1" applyAlignment="1">
      <alignment horizontal="right"/>
    </xf>
    <xf numFmtId="0" fontId="3" fillId="0" borderId="0" xfId="0" applyFont="1"/>
    <xf numFmtId="49" fontId="0" fillId="0" borderId="0" xfId="0" applyNumberFormat="1" applyFont="1" applyAlignment="1">
      <alignment horizontal="center"/>
    </xf>
    <xf numFmtId="14" fontId="0" fillId="0" borderId="0" xfId="0" applyNumberFormat="1" applyAlignment="1">
      <alignment horizontal="center"/>
    </xf>
    <xf numFmtId="0" fontId="24" fillId="0" borderId="0" xfId="0" applyFont="1"/>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8" borderId="1" xfId="0" applyFont="1" applyFill="1" applyBorder="1" applyAlignment="1">
      <alignment vertical="center" wrapText="1"/>
    </xf>
    <xf numFmtId="0" fontId="0" fillId="7" borderId="1" xfId="0" applyFont="1" applyFill="1" applyBorder="1" applyAlignment="1">
      <alignment vertical="center" wrapText="1"/>
    </xf>
    <xf numFmtId="0" fontId="6" fillId="4" borderId="7"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6"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6" xfId="0" applyFont="1" applyFill="1" applyBorder="1" applyAlignment="1">
      <alignment horizontal="left" vertical="center" wrapText="1"/>
    </xf>
    <xf numFmtId="0" fontId="14" fillId="0" borderId="0" xfId="1" applyFont="1" applyBorder="1" applyAlignment="1">
      <alignment vertical="top" wrapText="1"/>
    </xf>
    <xf numFmtId="0" fontId="13" fillId="0" borderId="1" xfId="1" applyFont="1" applyBorder="1" applyAlignment="1">
      <alignment horizontal="center"/>
    </xf>
    <xf numFmtId="0" fontId="13" fillId="0" borderId="3" xfId="1" applyFont="1" applyBorder="1" applyAlignment="1">
      <alignment horizontal="center"/>
    </xf>
    <xf numFmtId="49" fontId="13" fillId="0" borderId="1" xfId="1" applyNumberFormat="1" applyFont="1" applyBorder="1" applyAlignment="1">
      <alignment horizontal="center"/>
    </xf>
    <xf numFmtId="0" fontId="14" fillId="0" borderId="4" xfId="1" applyFont="1" applyBorder="1" applyAlignment="1">
      <alignment horizontal="center" vertical="top"/>
    </xf>
    <xf numFmtId="49" fontId="15" fillId="0" borderId="1" xfId="1" applyNumberFormat="1" applyFont="1" applyBorder="1" applyAlignment="1">
      <alignment horizontal="center"/>
    </xf>
    <xf numFmtId="164" fontId="15" fillId="0" borderId="1" xfId="1" applyNumberFormat="1" applyFont="1" applyBorder="1" applyAlignment="1">
      <alignment horizontal="center"/>
    </xf>
    <xf numFmtId="0" fontId="15" fillId="0" borderId="0" xfId="1" applyFont="1" applyBorder="1" applyAlignment="1">
      <alignment horizontal="center"/>
    </xf>
    <xf numFmtId="0" fontId="13" fillId="0" borderId="5" xfId="1" applyFont="1" applyBorder="1" applyAlignment="1">
      <alignment horizontal="center"/>
    </xf>
    <xf numFmtId="1" fontId="13" fillId="0" borderId="1" xfId="1" applyNumberFormat="1" applyFont="1" applyBorder="1" applyAlignment="1">
      <alignment horizontal="center"/>
    </xf>
    <xf numFmtId="0" fontId="14" fillId="0" borderId="4" xfId="1" applyFont="1" applyBorder="1" applyAlignment="1">
      <alignment horizontal="center"/>
    </xf>
    <xf numFmtId="0" fontId="13" fillId="0" borderId="1" xfId="1" applyFont="1" applyBorder="1" applyAlignment="1">
      <alignment horizontal="center" vertical="center" wrapText="1"/>
    </xf>
    <xf numFmtId="0" fontId="13" fillId="0" borderId="6" xfId="1" applyFont="1" applyBorder="1" applyAlignment="1">
      <alignment horizontal="center" vertical="center" wrapText="1"/>
    </xf>
    <xf numFmtId="0" fontId="16" fillId="0" borderId="1" xfId="1" applyFont="1" applyBorder="1" applyAlignment="1">
      <alignment horizontal="center"/>
    </xf>
    <xf numFmtId="0" fontId="16" fillId="0" borderId="1" xfId="1" applyFont="1" applyBorder="1" applyAlignment="1">
      <alignment horizontal="center" vertical="center" wrapText="1" shrinkToFit="1"/>
    </xf>
    <xf numFmtId="0" fontId="16" fillId="0" borderId="7" xfId="1" applyFont="1" applyBorder="1" applyAlignment="1">
      <alignment horizontal="center" vertical="center" wrapText="1" shrinkToFit="1"/>
    </xf>
    <xf numFmtId="164" fontId="16" fillId="0" borderId="7" xfId="1" applyNumberFormat="1" applyFont="1" applyBorder="1" applyAlignment="1">
      <alignment horizontal="center" vertical="center" wrapText="1" shrinkToFit="1"/>
    </xf>
    <xf numFmtId="3" fontId="16" fillId="0" borderId="7" xfId="1" applyNumberFormat="1" applyFont="1" applyBorder="1" applyAlignment="1">
      <alignment horizontal="center" vertical="center" wrapText="1" shrinkToFit="1"/>
    </xf>
    <xf numFmtId="0" fontId="16" fillId="0" borderId="1" xfId="1" applyFont="1" applyBorder="1" applyAlignment="1">
      <alignment horizontal="center" vertical="center"/>
    </xf>
    <xf numFmtId="0" fontId="16" fillId="0" borderId="7" xfId="1" applyFont="1" applyBorder="1" applyAlignment="1">
      <alignment wrapText="1"/>
    </xf>
    <xf numFmtId="0" fontId="16" fillId="0" borderId="1" xfId="1" applyFont="1" applyBorder="1" applyAlignment="1">
      <alignment wrapText="1"/>
    </xf>
    <xf numFmtId="49" fontId="16" fillId="0" borderId="7" xfId="1" applyNumberFormat="1" applyFont="1" applyBorder="1" applyAlignment="1">
      <alignment horizontal="center" vertical="center"/>
    </xf>
    <xf numFmtId="0" fontId="16" fillId="0" borderId="7" xfId="1" applyFont="1" applyBorder="1" applyAlignment="1">
      <alignment horizontal="center"/>
    </xf>
    <xf numFmtId="49" fontId="13" fillId="0" borderId="1" xfId="1" applyNumberFormat="1" applyFont="1" applyBorder="1" applyAlignment="1">
      <alignment horizontal="center" vertical="center"/>
    </xf>
    <xf numFmtId="0" fontId="13" fillId="0" borderId="9" xfId="1" applyFont="1" applyBorder="1" applyAlignment="1">
      <alignment horizontal="left" vertical="center" wrapText="1"/>
    </xf>
    <xf numFmtId="49" fontId="16" fillId="0" borderId="1" xfId="1" applyNumberFormat="1" applyFont="1" applyBorder="1" applyAlignment="1">
      <alignment horizontal="center" vertical="center"/>
    </xf>
    <xf numFmtId="0" fontId="13" fillId="0" borderId="0" xfId="1" applyFont="1" applyBorder="1" applyAlignment="1">
      <alignment horizontal="left" vertical="top" wrapText="1"/>
    </xf>
    <xf numFmtId="0" fontId="14" fillId="0" borderId="0" xfId="1" applyFont="1" applyBorder="1" applyAlignment="1">
      <alignment horizontal="center"/>
    </xf>
    <xf numFmtId="49" fontId="13" fillId="0" borderId="3" xfId="1" applyNumberFormat="1" applyFont="1" applyBorder="1" applyAlignment="1">
      <alignment horizontal="center"/>
    </xf>
    <xf numFmtId="0" fontId="13" fillId="0" borderId="0" xfId="1" applyFont="1" applyBorder="1" applyAlignment="1">
      <alignment horizontal="right"/>
    </xf>
    <xf numFmtId="49" fontId="13" fillId="0" borderId="3" xfId="1" applyNumberFormat="1" applyFont="1" applyBorder="1" applyAlignment="1">
      <alignment horizontal="left"/>
    </xf>
    <xf numFmtId="0" fontId="18" fillId="0" borderId="0" xfId="0" applyFont="1" applyBorder="1" applyAlignment="1">
      <alignment horizontal="center"/>
    </xf>
    <xf numFmtId="0" fontId="18"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Border="1" applyAlignment="1">
      <alignment horizontal="left" vertical="center" wrapText="1"/>
    </xf>
    <xf numFmtId="0" fontId="19" fillId="0" borderId="0" xfId="0" applyFont="1" applyBorder="1" applyAlignment="1">
      <alignment horizontal="left" vertical="center" wrapText="1"/>
    </xf>
    <xf numFmtId="0" fontId="18" fillId="0" borderId="0" xfId="0" applyFont="1" applyBorder="1" applyAlignment="1">
      <alignment horizontal="left" vertical="center"/>
    </xf>
    <xf numFmtId="0" fontId="19" fillId="0" borderId="0" xfId="0" applyFont="1" applyBorder="1" applyAlignment="1">
      <alignment horizont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BEEF4"/>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CD5B5"/>
      <rgbColor rgb="FF3366FF"/>
      <rgbColor rgb="FF33CCCC"/>
      <rgbColor rgb="FF92D05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3419475</xdr:colOff>
      <xdr:row>39</xdr:row>
      <xdr:rowOff>57150</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2"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3"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4"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5"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1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39</xdr:row>
      <xdr:rowOff>57150</xdr:rowOff>
    </xdr:to>
    <xdr:sp macro="" textlink="">
      <xdr:nvSpPr>
        <xdr:cNvPr id="1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36</xdr:row>
      <xdr:rowOff>57150</xdr:rowOff>
    </xdr:to>
    <xdr:sp macro="" textlink="">
      <xdr:nvSpPr>
        <xdr:cNvPr id="12" name="AutoShape 2"/>
        <xdr:cNvSpPr>
          <a:spLocks noChangeArrowheads="1"/>
        </xdr:cNvSpPr>
      </xdr:nvSpPr>
      <xdr:spPr bwMode="auto">
        <a:xfrm>
          <a:off x="0" y="0"/>
          <a:ext cx="9525000" cy="96964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3419475</xdr:colOff>
      <xdr:row>36</xdr:row>
      <xdr:rowOff>57150</xdr:rowOff>
    </xdr:to>
    <xdr:sp macro="" textlink="">
      <xdr:nvSpPr>
        <xdr:cNvPr id="13" name="AutoShape 2"/>
        <xdr:cNvSpPr>
          <a:spLocks noChangeArrowheads="1"/>
        </xdr:cNvSpPr>
      </xdr:nvSpPr>
      <xdr:spPr bwMode="auto">
        <a:xfrm>
          <a:off x="0" y="0"/>
          <a:ext cx="9525000" cy="96964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2735580</xdr:colOff>
      <xdr:row>36</xdr:row>
      <xdr:rowOff>45720</xdr:rowOff>
    </xdr:to>
    <xdr:sp macro="" textlink="">
      <xdr:nvSpPr>
        <xdr:cNvPr id="14" name="AutoShape 2"/>
        <xdr:cNvSpPr>
          <a:spLocks noChangeArrowheads="1"/>
        </xdr:cNvSpPr>
      </xdr:nvSpPr>
      <xdr:spPr bwMode="auto">
        <a:xfrm>
          <a:off x="0" y="0"/>
          <a:ext cx="9014460" cy="97155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2735580</xdr:colOff>
      <xdr:row>36</xdr:row>
      <xdr:rowOff>45720</xdr:rowOff>
    </xdr:to>
    <xdr:sp macro="" textlink="">
      <xdr:nvSpPr>
        <xdr:cNvPr id="15" name="AutoShape 2"/>
        <xdr:cNvSpPr>
          <a:spLocks noChangeArrowheads="1"/>
        </xdr:cNvSpPr>
      </xdr:nvSpPr>
      <xdr:spPr bwMode="auto">
        <a:xfrm>
          <a:off x="0" y="0"/>
          <a:ext cx="8862060" cy="1164336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data.gov.ru/opendata/7708660670-proizvcalend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A6A6A6"/>
  </sheetPr>
  <dimension ref="A1:K314"/>
  <sheetViews>
    <sheetView topLeftCell="B1" zoomScale="80" zoomScaleNormal="80" zoomScalePageLayoutView="75" workbookViewId="0">
      <selection activeCell="K2" sqref="K2"/>
    </sheetView>
  </sheetViews>
  <sheetFormatPr defaultColWidth="11.5546875" defaultRowHeight="14.4"/>
  <cols>
    <col min="1" max="1" width="32.6640625" customWidth="1"/>
    <col min="2" max="2" width="8.6640625" customWidth="1"/>
    <col min="3" max="3" width="33" customWidth="1"/>
    <col min="4" max="4" width="8.6640625" customWidth="1"/>
    <col min="5" max="5" width="33" customWidth="1"/>
    <col min="6" max="6" width="8.6640625" customWidth="1"/>
    <col min="7" max="7" width="25.88671875" customWidth="1"/>
    <col min="8" max="8" width="8.6640625" customWidth="1"/>
    <col min="9" max="9" width="93.44140625" customWidth="1"/>
    <col min="10" max="10" width="8.6640625" customWidth="1"/>
    <col min="11" max="11" width="36.33203125" bestFit="1" customWidth="1"/>
    <col min="12" max="64" width="8.6640625" customWidth="1"/>
  </cols>
  <sheetData>
    <row r="1" spans="1:11">
      <c r="A1" s="1" t="s">
        <v>0</v>
      </c>
      <c r="C1" s="1" t="s">
        <v>1</v>
      </c>
      <c r="E1" s="1" t="s">
        <v>2</v>
      </c>
      <c r="G1" s="2" t="s">
        <v>3</v>
      </c>
      <c r="I1" s="3" t="s">
        <v>4</v>
      </c>
      <c r="K1" s="2" t="s">
        <v>711</v>
      </c>
    </row>
    <row r="2" spans="1:11">
      <c r="A2" s="4" t="s">
        <v>5</v>
      </c>
      <c r="C2" s="4" t="s">
        <v>6</v>
      </c>
      <c r="E2" s="4" t="s">
        <v>7</v>
      </c>
      <c r="G2" s="4" t="s">
        <v>8</v>
      </c>
      <c r="I2" s="4" t="s">
        <v>9</v>
      </c>
      <c r="K2" s="4" t="s">
        <v>712</v>
      </c>
    </row>
    <row r="3" spans="1:11">
      <c r="A3" s="4" t="s">
        <v>10</v>
      </c>
      <c r="C3" s="4" t="s">
        <v>11</v>
      </c>
      <c r="E3" s="4" t="s">
        <v>12</v>
      </c>
      <c r="G3" s="4" t="s">
        <v>13</v>
      </c>
      <c r="I3" s="4" t="s">
        <v>14</v>
      </c>
      <c r="K3" s="4" t="s">
        <v>713</v>
      </c>
    </row>
    <row r="4" spans="1:11">
      <c r="A4" s="4" t="s">
        <v>15</v>
      </c>
      <c r="C4" s="4"/>
      <c r="E4" s="4" t="s">
        <v>16</v>
      </c>
      <c r="I4" s="4" t="s">
        <v>17</v>
      </c>
      <c r="K4" s="4" t="s">
        <v>714</v>
      </c>
    </row>
    <row r="5" spans="1:11">
      <c r="A5" s="4" t="s">
        <v>18</v>
      </c>
      <c r="C5" s="4"/>
      <c r="E5" s="4"/>
      <c r="I5" s="4" t="s">
        <v>19</v>
      </c>
      <c r="K5" s="4" t="s">
        <v>715</v>
      </c>
    </row>
    <row r="6" spans="1:11">
      <c r="A6" s="4" t="s">
        <v>20</v>
      </c>
      <c r="C6" s="4"/>
      <c r="E6" s="4"/>
      <c r="I6" s="4" t="s">
        <v>21</v>
      </c>
    </row>
    <row r="7" spans="1:11">
      <c r="A7" s="4" t="s">
        <v>22</v>
      </c>
      <c r="C7" s="4"/>
      <c r="E7" s="4"/>
      <c r="I7" s="4" t="s">
        <v>23</v>
      </c>
    </row>
    <row r="8" spans="1:11">
      <c r="A8" s="4" t="s">
        <v>24</v>
      </c>
      <c r="C8" s="4"/>
      <c r="E8" s="4"/>
      <c r="I8" s="4" t="s">
        <v>25</v>
      </c>
    </row>
    <row r="9" spans="1:11">
      <c r="A9" s="4" t="s">
        <v>26</v>
      </c>
      <c r="C9" s="4"/>
      <c r="E9" s="4"/>
      <c r="I9" s="4" t="s">
        <v>27</v>
      </c>
    </row>
    <row r="10" spans="1:11">
      <c r="A10" s="4" t="s">
        <v>28</v>
      </c>
      <c r="C10" s="4"/>
      <c r="E10" s="4"/>
      <c r="I10" s="4" t="s">
        <v>29</v>
      </c>
    </row>
    <row r="11" spans="1:11">
      <c r="A11" s="4" t="s">
        <v>30</v>
      </c>
      <c r="C11" s="4"/>
      <c r="E11" s="4"/>
      <c r="I11" s="4" t="s">
        <v>31</v>
      </c>
    </row>
    <row r="12" spans="1:11">
      <c r="A12" s="4" t="s">
        <v>32</v>
      </c>
      <c r="C12" s="4"/>
      <c r="E12" s="4"/>
      <c r="I12" s="4" t="s">
        <v>33</v>
      </c>
    </row>
    <row r="13" spans="1:11">
      <c r="A13" s="4" t="s">
        <v>34</v>
      </c>
      <c r="C13" s="4"/>
      <c r="E13" s="4"/>
      <c r="I13" s="4" t="s">
        <v>35</v>
      </c>
    </row>
    <row r="14" spans="1:11">
      <c r="A14" s="4" t="s">
        <v>36</v>
      </c>
      <c r="C14" s="4"/>
      <c r="E14" s="4"/>
      <c r="I14" s="4" t="s">
        <v>37</v>
      </c>
    </row>
    <row r="15" spans="1:11">
      <c r="I15" s="4" t="s">
        <v>38</v>
      </c>
    </row>
    <row r="16" spans="1:11">
      <c r="I16" s="4" t="s">
        <v>39</v>
      </c>
    </row>
    <row r="17" spans="9:9">
      <c r="I17" s="4" t="s">
        <v>40</v>
      </c>
    </row>
    <row r="18" spans="9:9">
      <c r="I18" s="4" t="s">
        <v>41</v>
      </c>
    </row>
    <row r="19" spans="9:9">
      <c r="I19" s="4" t="s">
        <v>42</v>
      </c>
    </row>
    <row r="20" spans="9:9">
      <c r="I20" s="4" t="s">
        <v>43</v>
      </c>
    </row>
    <row r="21" spans="9:9">
      <c r="I21" s="4" t="s">
        <v>44</v>
      </c>
    </row>
    <row r="22" spans="9:9">
      <c r="I22" s="4" t="s">
        <v>45</v>
      </c>
    </row>
    <row r="23" spans="9:9">
      <c r="I23" s="4" t="s">
        <v>46</v>
      </c>
    </row>
    <row r="24" spans="9:9">
      <c r="I24" s="4" t="s">
        <v>47</v>
      </c>
    </row>
    <row r="25" spans="9:9">
      <c r="I25" s="4" t="s">
        <v>48</v>
      </c>
    </row>
    <row r="26" spans="9:9">
      <c r="I26" s="4" t="s">
        <v>49</v>
      </c>
    </row>
    <row r="27" spans="9:9">
      <c r="I27" s="4" t="s">
        <v>50</v>
      </c>
    </row>
    <row r="28" spans="9:9">
      <c r="I28" s="4" t="s">
        <v>51</v>
      </c>
    </row>
    <row r="29" spans="9:9">
      <c r="I29" s="4" t="s">
        <v>52</v>
      </c>
    </row>
    <row r="30" spans="9:9">
      <c r="I30" s="4" t="s">
        <v>53</v>
      </c>
    </row>
    <row r="31" spans="9:9">
      <c r="I31" s="4" t="s">
        <v>54</v>
      </c>
    </row>
    <row r="32" spans="9:9">
      <c r="I32" s="4" t="s">
        <v>55</v>
      </c>
    </row>
    <row r="33" spans="9:9">
      <c r="I33" s="4" t="s">
        <v>56</v>
      </c>
    </row>
    <row r="34" spans="9:9">
      <c r="I34" s="4" t="s">
        <v>57</v>
      </c>
    </row>
    <row r="35" spans="9:9">
      <c r="I35" s="4" t="s">
        <v>58</v>
      </c>
    </row>
    <row r="36" spans="9:9">
      <c r="I36" s="4" t="s">
        <v>59</v>
      </c>
    </row>
    <row r="37" spans="9:9">
      <c r="I37" s="4" t="s">
        <v>60</v>
      </c>
    </row>
    <row r="38" spans="9:9">
      <c r="I38" s="4" t="s">
        <v>61</v>
      </c>
    </row>
    <row r="39" spans="9:9">
      <c r="I39" s="4" t="s">
        <v>62</v>
      </c>
    </row>
    <row r="40" spans="9:9">
      <c r="I40" s="4" t="s">
        <v>63</v>
      </c>
    </row>
    <row r="41" spans="9:9">
      <c r="I41" s="4" t="s">
        <v>64</v>
      </c>
    </row>
    <row r="42" spans="9:9">
      <c r="I42" s="4" t="s">
        <v>65</v>
      </c>
    </row>
    <row r="43" spans="9:9">
      <c r="I43" s="4" t="s">
        <v>66</v>
      </c>
    </row>
    <row r="44" spans="9:9">
      <c r="I44" s="4" t="s">
        <v>67</v>
      </c>
    </row>
    <row r="45" spans="9:9">
      <c r="I45" s="4" t="s">
        <v>68</v>
      </c>
    </row>
    <row r="46" spans="9:9">
      <c r="I46" s="4" t="s">
        <v>69</v>
      </c>
    </row>
    <row r="47" spans="9:9">
      <c r="I47" s="4" t="s">
        <v>70</v>
      </c>
    </row>
    <row r="48" spans="9:9">
      <c r="I48" s="4" t="s">
        <v>71</v>
      </c>
    </row>
    <row r="49" spans="9:9">
      <c r="I49" s="4" t="s">
        <v>72</v>
      </c>
    </row>
    <row r="50" spans="9:9">
      <c r="I50" s="4" t="s">
        <v>73</v>
      </c>
    </row>
    <row r="51" spans="9:9">
      <c r="I51" s="4" t="s">
        <v>74</v>
      </c>
    </row>
    <row r="52" spans="9:9">
      <c r="I52" s="4" t="s">
        <v>75</v>
      </c>
    </row>
    <row r="53" spans="9:9">
      <c r="I53" s="4" t="s">
        <v>76</v>
      </c>
    </row>
    <row r="54" spans="9:9">
      <c r="I54" s="4" t="s">
        <v>77</v>
      </c>
    </row>
    <row r="55" spans="9:9">
      <c r="I55" s="4" t="s">
        <v>78</v>
      </c>
    </row>
    <row r="56" spans="9:9">
      <c r="I56" s="4" t="s">
        <v>79</v>
      </c>
    </row>
    <row r="57" spans="9:9">
      <c r="I57" s="4" t="s">
        <v>80</v>
      </c>
    </row>
    <row r="58" spans="9:9">
      <c r="I58" s="4" t="s">
        <v>81</v>
      </c>
    </row>
    <row r="59" spans="9:9">
      <c r="I59" s="4" t="s">
        <v>82</v>
      </c>
    </row>
    <row r="60" spans="9:9">
      <c r="I60" s="4" t="s">
        <v>83</v>
      </c>
    </row>
    <row r="61" spans="9:9">
      <c r="I61" s="4" t="s">
        <v>84</v>
      </c>
    </row>
    <row r="62" spans="9:9">
      <c r="I62" s="4" t="s">
        <v>85</v>
      </c>
    </row>
    <row r="63" spans="9:9">
      <c r="I63" s="4" t="s">
        <v>86</v>
      </c>
    </row>
    <row r="64" spans="9:9">
      <c r="I64" s="4" t="s">
        <v>87</v>
      </c>
    </row>
    <row r="65" spans="9:9">
      <c r="I65" s="4" t="s">
        <v>88</v>
      </c>
    </row>
    <row r="66" spans="9:9">
      <c r="I66" s="4" t="s">
        <v>89</v>
      </c>
    </row>
    <row r="67" spans="9:9">
      <c r="I67" s="4" t="s">
        <v>90</v>
      </c>
    </row>
    <row r="68" spans="9:9">
      <c r="I68" s="4" t="s">
        <v>91</v>
      </c>
    </row>
    <row r="69" spans="9:9">
      <c r="I69" s="4" t="s">
        <v>92</v>
      </c>
    </row>
    <row r="70" spans="9:9">
      <c r="I70" s="4" t="s">
        <v>93</v>
      </c>
    </row>
    <row r="71" spans="9:9">
      <c r="I71" s="4" t="s">
        <v>94</v>
      </c>
    </row>
    <row r="72" spans="9:9">
      <c r="I72" s="4" t="s">
        <v>95</v>
      </c>
    </row>
    <row r="73" spans="9:9">
      <c r="I73" s="4" t="s">
        <v>96</v>
      </c>
    </row>
    <row r="74" spans="9:9">
      <c r="I74" s="4" t="s">
        <v>97</v>
      </c>
    </row>
    <row r="75" spans="9:9">
      <c r="I75" s="4" t="s">
        <v>98</v>
      </c>
    </row>
    <row r="76" spans="9:9">
      <c r="I76" s="4" t="s">
        <v>99</v>
      </c>
    </row>
    <row r="77" spans="9:9">
      <c r="I77" s="4" t="s">
        <v>100</v>
      </c>
    </row>
    <row r="78" spans="9:9">
      <c r="I78" s="4" t="s">
        <v>101</v>
      </c>
    </row>
    <row r="79" spans="9:9">
      <c r="I79" s="4" t="s">
        <v>102</v>
      </c>
    </row>
    <row r="80" spans="9:9">
      <c r="I80" s="4" t="s">
        <v>103</v>
      </c>
    </row>
    <row r="81" spans="9:9">
      <c r="I81" s="4" t="s">
        <v>104</v>
      </c>
    </row>
    <row r="82" spans="9:9">
      <c r="I82" s="4" t="s">
        <v>105</v>
      </c>
    </row>
    <row r="83" spans="9:9">
      <c r="I83" s="4" t="s">
        <v>106</v>
      </c>
    </row>
    <row r="84" spans="9:9">
      <c r="I84" s="4" t="s">
        <v>107</v>
      </c>
    </row>
    <row r="85" spans="9:9">
      <c r="I85" s="4" t="s">
        <v>108</v>
      </c>
    </row>
    <row r="86" spans="9:9">
      <c r="I86" s="4" t="s">
        <v>109</v>
      </c>
    </row>
    <row r="87" spans="9:9">
      <c r="I87" s="4" t="s">
        <v>110</v>
      </c>
    </row>
    <row r="88" spans="9:9">
      <c r="I88" s="4" t="s">
        <v>111</v>
      </c>
    </row>
    <row r="89" spans="9:9">
      <c r="I89" s="4" t="s">
        <v>112</v>
      </c>
    </row>
    <row r="90" spans="9:9">
      <c r="I90" s="4" t="s">
        <v>113</v>
      </c>
    </row>
    <row r="91" spans="9:9">
      <c r="I91" s="4" t="s">
        <v>114</v>
      </c>
    </row>
    <row r="92" spans="9:9">
      <c r="I92" s="4" t="s">
        <v>115</v>
      </c>
    </row>
    <row r="93" spans="9:9">
      <c r="I93" s="4" t="s">
        <v>116</v>
      </c>
    </row>
    <row r="94" spans="9:9">
      <c r="I94" s="4" t="s">
        <v>117</v>
      </c>
    </row>
    <row r="95" spans="9:9">
      <c r="I95" s="4" t="s">
        <v>118</v>
      </c>
    </row>
    <row r="96" spans="9:9">
      <c r="I96" s="4" t="s">
        <v>119</v>
      </c>
    </row>
    <row r="97" spans="9:9">
      <c r="I97" s="4" t="s">
        <v>120</v>
      </c>
    </row>
    <row r="98" spans="9:9">
      <c r="I98" s="4" t="s">
        <v>121</v>
      </c>
    </row>
    <row r="99" spans="9:9">
      <c r="I99" s="4" t="s">
        <v>122</v>
      </c>
    </row>
    <row r="100" spans="9:9">
      <c r="I100" s="4" t="s">
        <v>123</v>
      </c>
    </row>
    <row r="101" spans="9:9">
      <c r="I101" s="4" t="s">
        <v>124</v>
      </c>
    </row>
    <row r="102" spans="9:9">
      <c r="I102" s="4" t="s">
        <v>125</v>
      </c>
    </row>
    <row r="103" spans="9:9">
      <c r="I103" s="4" t="s">
        <v>126</v>
      </c>
    </row>
    <row r="104" spans="9:9">
      <c r="I104" s="4" t="s">
        <v>127</v>
      </c>
    </row>
    <row r="105" spans="9:9">
      <c r="I105" s="4" t="s">
        <v>128</v>
      </c>
    </row>
    <row r="106" spans="9:9">
      <c r="I106" s="4" t="s">
        <v>129</v>
      </c>
    </row>
    <row r="107" spans="9:9">
      <c r="I107" s="4" t="s">
        <v>130</v>
      </c>
    </row>
    <row r="108" spans="9:9">
      <c r="I108" s="4" t="s">
        <v>131</v>
      </c>
    </row>
    <row r="109" spans="9:9">
      <c r="I109" s="4" t="s">
        <v>132</v>
      </c>
    </row>
    <row r="110" spans="9:9">
      <c r="I110" s="4" t="s">
        <v>133</v>
      </c>
    </row>
    <row r="111" spans="9:9">
      <c r="I111" s="4" t="s">
        <v>134</v>
      </c>
    </row>
    <row r="112" spans="9:9">
      <c r="I112" s="4" t="s">
        <v>135</v>
      </c>
    </row>
    <row r="113" spans="9:9">
      <c r="I113" s="4" t="s">
        <v>136</v>
      </c>
    </row>
    <row r="114" spans="9:9">
      <c r="I114" s="4" t="s">
        <v>137</v>
      </c>
    </row>
    <row r="115" spans="9:9">
      <c r="I115" s="4" t="s">
        <v>138</v>
      </c>
    </row>
    <row r="116" spans="9:9">
      <c r="I116" s="4" t="s">
        <v>139</v>
      </c>
    </row>
    <row r="117" spans="9:9">
      <c r="I117" s="4" t="s">
        <v>140</v>
      </c>
    </row>
    <row r="118" spans="9:9">
      <c r="I118" s="4" t="s">
        <v>141</v>
      </c>
    </row>
    <row r="119" spans="9:9">
      <c r="I119" s="4" t="s">
        <v>142</v>
      </c>
    </row>
    <row r="120" spans="9:9">
      <c r="I120" s="4" t="s">
        <v>143</v>
      </c>
    </row>
    <row r="121" spans="9:9">
      <c r="I121" s="4" t="s">
        <v>144</v>
      </c>
    </row>
    <row r="122" spans="9:9">
      <c r="I122" s="4" t="s">
        <v>145</v>
      </c>
    </row>
    <row r="123" spans="9:9">
      <c r="I123" s="4" t="s">
        <v>146</v>
      </c>
    </row>
    <row r="124" spans="9:9">
      <c r="I124" s="4" t="s">
        <v>147</v>
      </c>
    </row>
    <row r="125" spans="9:9">
      <c r="I125" s="4" t="s">
        <v>148</v>
      </c>
    </row>
    <row r="126" spans="9:9">
      <c r="I126" s="4" t="s">
        <v>149</v>
      </c>
    </row>
    <row r="127" spans="9:9">
      <c r="I127" s="4" t="s">
        <v>150</v>
      </c>
    </row>
    <row r="128" spans="9:9">
      <c r="I128" s="4" t="s">
        <v>151</v>
      </c>
    </row>
    <row r="129" spans="9:9">
      <c r="I129" s="4" t="s">
        <v>152</v>
      </c>
    </row>
    <row r="130" spans="9:9">
      <c r="I130" s="4" t="s">
        <v>153</v>
      </c>
    </row>
    <row r="131" spans="9:9">
      <c r="I131" s="4" t="s">
        <v>154</v>
      </c>
    </row>
    <row r="132" spans="9:9">
      <c r="I132" s="4" t="s">
        <v>155</v>
      </c>
    </row>
    <row r="133" spans="9:9">
      <c r="I133" s="4" t="s">
        <v>156</v>
      </c>
    </row>
    <row r="134" spans="9:9">
      <c r="I134" s="4" t="s">
        <v>157</v>
      </c>
    </row>
    <row r="135" spans="9:9">
      <c r="I135" s="4" t="s">
        <v>158</v>
      </c>
    </row>
    <row r="136" spans="9:9">
      <c r="I136" s="4" t="s">
        <v>159</v>
      </c>
    </row>
    <row r="137" spans="9:9">
      <c r="I137" s="4" t="s">
        <v>160</v>
      </c>
    </row>
    <row r="138" spans="9:9">
      <c r="I138" s="4" t="s">
        <v>161</v>
      </c>
    </row>
    <row r="139" spans="9:9">
      <c r="I139" s="4" t="s">
        <v>162</v>
      </c>
    </row>
    <row r="140" spans="9:9">
      <c r="I140" s="4" t="s">
        <v>163</v>
      </c>
    </row>
    <row r="141" spans="9:9">
      <c r="I141" s="4" t="s">
        <v>164</v>
      </c>
    </row>
    <row r="142" spans="9:9">
      <c r="I142" s="4" t="s">
        <v>165</v>
      </c>
    </row>
    <row r="143" spans="9:9">
      <c r="I143" s="4" t="s">
        <v>166</v>
      </c>
    </row>
    <row r="144" spans="9:9">
      <c r="I144" s="4" t="s">
        <v>167</v>
      </c>
    </row>
    <row r="145" spans="9:9">
      <c r="I145" s="4" t="s">
        <v>168</v>
      </c>
    </row>
    <row r="146" spans="9:9">
      <c r="I146" s="4" t="s">
        <v>169</v>
      </c>
    </row>
    <row r="147" spans="9:9">
      <c r="I147" s="4" t="s">
        <v>170</v>
      </c>
    </row>
    <row r="148" spans="9:9">
      <c r="I148" s="4" t="s">
        <v>170</v>
      </c>
    </row>
    <row r="149" spans="9:9">
      <c r="I149" s="4" t="s">
        <v>171</v>
      </c>
    </row>
    <row r="150" spans="9:9">
      <c r="I150" s="4" t="s">
        <v>172</v>
      </c>
    </row>
    <row r="151" spans="9:9">
      <c r="I151" s="4" t="s">
        <v>173</v>
      </c>
    </row>
    <row r="152" spans="9:9">
      <c r="I152" s="4" t="s">
        <v>174</v>
      </c>
    </row>
    <row r="153" spans="9:9">
      <c r="I153" s="4" t="s">
        <v>175</v>
      </c>
    </row>
    <row r="154" spans="9:9">
      <c r="I154" s="4" t="s">
        <v>176</v>
      </c>
    </row>
    <row r="155" spans="9:9">
      <c r="I155" s="4" t="s">
        <v>177</v>
      </c>
    </row>
    <row r="156" spans="9:9">
      <c r="I156" s="4" t="s">
        <v>178</v>
      </c>
    </row>
    <row r="157" spans="9:9">
      <c r="I157" s="4" t="s">
        <v>179</v>
      </c>
    </row>
    <row r="158" spans="9:9">
      <c r="I158" s="4" t="s">
        <v>180</v>
      </c>
    </row>
    <row r="159" spans="9:9">
      <c r="I159" s="4" t="s">
        <v>181</v>
      </c>
    </row>
    <row r="160" spans="9:9">
      <c r="I160" s="4" t="s">
        <v>182</v>
      </c>
    </row>
    <row r="161" spans="9:9">
      <c r="I161" s="4" t="s">
        <v>183</v>
      </c>
    </row>
    <row r="162" spans="9:9">
      <c r="I162" s="4" t="s">
        <v>184</v>
      </c>
    </row>
    <row r="163" spans="9:9">
      <c r="I163" s="4" t="s">
        <v>185</v>
      </c>
    </row>
    <row r="164" spans="9:9">
      <c r="I164" s="4" t="s">
        <v>186</v>
      </c>
    </row>
    <row r="165" spans="9:9">
      <c r="I165" s="4" t="s">
        <v>187</v>
      </c>
    </row>
    <row r="166" spans="9:9">
      <c r="I166" s="4" t="s">
        <v>188</v>
      </c>
    </row>
    <row r="167" spans="9:9">
      <c r="I167" s="4" t="s">
        <v>189</v>
      </c>
    </row>
    <row r="168" spans="9:9">
      <c r="I168" s="4" t="s">
        <v>190</v>
      </c>
    </row>
    <row r="169" spans="9:9">
      <c r="I169" s="4" t="s">
        <v>191</v>
      </c>
    </row>
    <row r="170" spans="9:9">
      <c r="I170" s="4" t="s">
        <v>192</v>
      </c>
    </row>
    <row r="171" spans="9:9">
      <c r="I171" s="4" t="s">
        <v>193</v>
      </c>
    </row>
    <row r="172" spans="9:9">
      <c r="I172" s="4" t="s">
        <v>194</v>
      </c>
    </row>
    <row r="173" spans="9:9">
      <c r="I173" s="4" t="s">
        <v>195</v>
      </c>
    </row>
    <row r="174" spans="9:9">
      <c r="I174" s="4" t="s">
        <v>196</v>
      </c>
    </row>
    <row r="175" spans="9:9">
      <c r="I175" s="4" t="s">
        <v>197</v>
      </c>
    </row>
    <row r="176" spans="9:9">
      <c r="I176" s="4" t="s">
        <v>198</v>
      </c>
    </row>
    <row r="177" spans="9:9">
      <c r="I177" s="4" t="s">
        <v>199</v>
      </c>
    </row>
    <row r="178" spans="9:9">
      <c r="I178" s="4" t="s">
        <v>200</v>
      </c>
    </row>
    <row r="179" spans="9:9">
      <c r="I179" s="4" t="s">
        <v>201</v>
      </c>
    </row>
    <row r="180" spans="9:9">
      <c r="I180" s="4" t="s">
        <v>202</v>
      </c>
    </row>
    <row r="181" spans="9:9">
      <c r="I181" s="4" t="s">
        <v>203</v>
      </c>
    </row>
    <row r="182" spans="9:9">
      <c r="I182" s="4" t="s">
        <v>204</v>
      </c>
    </row>
    <row r="183" spans="9:9">
      <c r="I183" s="4" t="s">
        <v>205</v>
      </c>
    </row>
    <row r="184" spans="9:9">
      <c r="I184" s="4" t="s">
        <v>206</v>
      </c>
    </row>
    <row r="185" spans="9:9">
      <c r="I185" s="4" t="s">
        <v>207</v>
      </c>
    </row>
    <row r="186" spans="9:9">
      <c r="I186" s="4" t="s">
        <v>208</v>
      </c>
    </row>
    <row r="187" spans="9:9">
      <c r="I187" s="4" t="s">
        <v>209</v>
      </c>
    </row>
    <row r="188" spans="9:9">
      <c r="I188" s="4" t="s">
        <v>210</v>
      </c>
    </row>
    <row r="189" spans="9:9">
      <c r="I189" s="4" t="s">
        <v>211</v>
      </c>
    </row>
    <row r="190" spans="9:9">
      <c r="I190" s="4" t="s">
        <v>212</v>
      </c>
    </row>
    <row r="191" spans="9:9">
      <c r="I191" s="4" t="s">
        <v>213</v>
      </c>
    </row>
    <row r="192" spans="9:9">
      <c r="I192" s="4" t="s">
        <v>214</v>
      </c>
    </row>
    <row r="193" spans="9:9">
      <c r="I193" s="4" t="s">
        <v>215</v>
      </c>
    </row>
    <row r="194" spans="9:9">
      <c r="I194" s="4" t="s">
        <v>216</v>
      </c>
    </row>
    <row r="195" spans="9:9">
      <c r="I195" s="4" t="s">
        <v>217</v>
      </c>
    </row>
    <row r="196" spans="9:9">
      <c r="I196" s="4" t="s">
        <v>218</v>
      </c>
    </row>
    <row r="197" spans="9:9">
      <c r="I197" s="4" t="s">
        <v>219</v>
      </c>
    </row>
    <row r="198" spans="9:9">
      <c r="I198" s="4" t="s">
        <v>220</v>
      </c>
    </row>
    <row r="199" spans="9:9">
      <c r="I199" s="4" t="s">
        <v>221</v>
      </c>
    </row>
    <row r="200" spans="9:9">
      <c r="I200" s="4" t="s">
        <v>222</v>
      </c>
    </row>
    <row r="201" spans="9:9">
      <c r="I201" s="4" t="s">
        <v>223</v>
      </c>
    </row>
    <row r="202" spans="9:9">
      <c r="I202" s="4" t="s">
        <v>224</v>
      </c>
    </row>
    <row r="203" spans="9:9">
      <c r="I203" s="4" t="s">
        <v>225</v>
      </c>
    </row>
    <row r="204" spans="9:9">
      <c r="I204" s="4" t="s">
        <v>226</v>
      </c>
    </row>
    <row r="205" spans="9:9">
      <c r="I205" s="4" t="s">
        <v>227</v>
      </c>
    </row>
    <row r="206" spans="9:9">
      <c r="I206" s="4" t="s">
        <v>228</v>
      </c>
    </row>
    <row r="207" spans="9:9">
      <c r="I207" s="4" t="s">
        <v>229</v>
      </c>
    </row>
    <row r="208" spans="9:9">
      <c r="I208" s="4" t="s">
        <v>230</v>
      </c>
    </row>
    <row r="209" spans="9:9">
      <c r="I209" s="4" t="s">
        <v>230</v>
      </c>
    </row>
    <row r="210" spans="9:9">
      <c r="I210" s="4" t="s">
        <v>231</v>
      </c>
    </row>
    <row r="211" spans="9:9">
      <c r="I211" s="4" t="s">
        <v>232</v>
      </c>
    </row>
    <row r="212" spans="9:9">
      <c r="I212" s="4" t="s">
        <v>233</v>
      </c>
    </row>
    <row r="213" spans="9:9">
      <c r="I213" s="4" t="s">
        <v>234</v>
      </c>
    </row>
    <row r="214" spans="9:9">
      <c r="I214" s="4" t="s">
        <v>235</v>
      </c>
    </row>
    <row r="215" spans="9:9">
      <c r="I215" s="4" t="s">
        <v>236</v>
      </c>
    </row>
    <row r="216" spans="9:9">
      <c r="I216" s="4" t="s">
        <v>237</v>
      </c>
    </row>
    <row r="217" spans="9:9">
      <c r="I217" s="4" t="s">
        <v>238</v>
      </c>
    </row>
    <row r="218" spans="9:9">
      <c r="I218" s="4" t="s">
        <v>239</v>
      </c>
    </row>
    <row r="219" spans="9:9">
      <c r="I219" s="4" t="s">
        <v>240</v>
      </c>
    </row>
    <row r="220" spans="9:9">
      <c r="I220" s="4" t="s">
        <v>241</v>
      </c>
    </row>
    <row r="221" spans="9:9">
      <c r="I221" s="4" t="s">
        <v>242</v>
      </c>
    </row>
    <row r="222" spans="9:9">
      <c r="I222" s="4" t="s">
        <v>243</v>
      </c>
    </row>
    <row r="223" spans="9:9">
      <c r="I223" s="4" t="s">
        <v>244</v>
      </c>
    </row>
    <row r="224" spans="9:9">
      <c r="I224" s="4" t="s">
        <v>245</v>
      </c>
    </row>
    <row r="225" spans="9:9">
      <c r="I225" s="4" t="s">
        <v>246</v>
      </c>
    </row>
    <row r="226" spans="9:9">
      <c r="I226" s="4" t="s">
        <v>247</v>
      </c>
    </row>
    <row r="227" spans="9:9">
      <c r="I227" s="4" t="s">
        <v>248</v>
      </c>
    </row>
    <row r="228" spans="9:9">
      <c r="I228" s="4" t="s">
        <v>249</v>
      </c>
    </row>
    <row r="229" spans="9:9">
      <c r="I229" s="4" t="s">
        <v>250</v>
      </c>
    </row>
    <row r="230" spans="9:9">
      <c r="I230" s="4" t="s">
        <v>251</v>
      </c>
    </row>
    <row r="231" spans="9:9">
      <c r="I231" s="4" t="s">
        <v>252</v>
      </c>
    </row>
    <row r="232" spans="9:9">
      <c r="I232" s="4" t="s">
        <v>253</v>
      </c>
    </row>
    <row r="233" spans="9:9">
      <c r="I233" s="4" t="s">
        <v>254</v>
      </c>
    </row>
    <row r="234" spans="9:9">
      <c r="I234" s="4" t="s">
        <v>255</v>
      </c>
    </row>
    <row r="235" spans="9:9">
      <c r="I235" s="4" t="s">
        <v>256</v>
      </c>
    </row>
    <row r="236" spans="9:9">
      <c r="I236" s="4" t="s">
        <v>257</v>
      </c>
    </row>
    <row r="237" spans="9:9">
      <c r="I237" s="4" t="s">
        <v>258</v>
      </c>
    </row>
    <row r="238" spans="9:9">
      <c r="I238" s="4" t="s">
        <v>259</v>
      </c>
    </row>
    <row r="239" spans="9:9">
      <c r="I239" s="4" t="s">
        <v>260</v>
      </c>
    </row>
    <row r="240" spans="9:9">
      <c r="I240" s="4" t="s">
        <v>261</v>
      </c>
    </row>
    <row r="241" spans="9:9">
      <c r="I241" s="4" t="s">
        <v>262</v>
      </c>
    </row>
    <row r="242" spans="9:9">
      <c r="I242" s="4" t="s">
        <v>263</v>
      </c>
    </row>
    <row r="243" spans="9:9">
      <c r="I243" s="4" t="s">
        <v>264</v>
      </c>
    </row>
    <row r="244" spans="9:9">
      <c r="I244" s="4" t="s">
        <v>265</v>
      </c>
    </row>
    <row r="245" spans="9:9">
      <c r="I245" s="4" t="s">
        <v>266</v>
      </c>
    </row>
    <row r="246" spans="9:9">
      <c r="I246" s="4" t="s">
        <v>267</v>
      </c>
    </row>
    <row r="247" spans="9:9">
      <c r="I247" s="4" t="s">
        <v>268</v>
      </c>
    </row>
    <row r="248" spans="9:9">
      <c r="I248" s="4" t="s">
        <v>269</v>
      </c>
    </row>
    <row r="249" spans="9:9">
      <c r="I249" s="4" t="s">
        <v>270</v>
      </c>
    </row>
    <row r="250" spans="9:9">
      <c r="I250" s="4" t="s">
        <v>271</v>
      </c>
    </row>
    <row r="251" spans="9:9">
      <c r="I251" s="4" t="s">
        <v>272</v>
      </c>
    </row>
    <row r="252" spans="9:9">
      <c r="I252" s="4" t="s">
        <v>273</v>
      </c>
    </row>
    <row r="253" spans="9:9">
      <c r="I253" s="4" t="s">
        <v>274</v>
      </c>
    </row>
    <row r="254" spans="9:9">
      <c r="I254" s="4" t="s">
        <v>275</v>
      </c>
    </row>
    <row r="255" spans="9:9">
      <c r="I255" s="4" t="s">
        <v>276</v>
      </c>
    </row>
    <row r="256" spans="9:9">
      <c r="I256" s="4" t="s">
        <v>276</v>
      </c>
    </row>
    <row r="257" spans="9:9">
      <c r="I257" s="4" t="s">
        <v>277</v>
      </c>
    </row>
    <row r="258" spans="9:9">
      <c r="I258" s="4" t="s">
        <v>278</v>
      </c>
    </row>
    <row r="259" spans="9:9">
      <c r="I259" s="4" t="s">
        <v>279</v>
      </c>
    </row>
    <row r="260" spans="9:9">
      <c r="I260" s="4" t="s">
        <v>280</v>
      </c>
    </row>
    <row r="261" spans="9:9">
      <c r="I261" s="4" t="s">
        <v>281</v>
      </c>
    </row>
    <row r="262" spans="9:9">
      <c r="I262" s="4" t="s">
        <v>282</v>
      </c>
    </row>
    <row r="263" spans="9:9">
      <c r="I263" s="4" t="s">
        <v>283</v>
      </c>
    </row>
    <row r="264" spans="9:9">
      <c r="I264" s="4" t="s">
        <v>284</v>
      </c>
    </row>
    <row r="265" spans="9:9">
      <c r="I265" s="4" t="s">
        <v>285</v>
      </c>
    </row>
    <row r="266" spans="9:9">
      <c r="I266" s="4" t="s">
        <v>286</v>
      </c>
    </row>
    <row r="267" spans="9:9">
      <c r="I267" s="4" t="s">
        <v>287</v>
      </c>
    </row>
    <row r="268" spans="9:9">
      <c r="I268" s="4" t="s">
        <v>288</v>
      </c>
    </row>
    <row r="269" spans="9:9">
      <c r="I269" s="4" t="s">
        <v>289</v>
      </c>
    </row>
    <row r="270" spans="9:9">
      <c r="I270" s="4" t="s">
        <v>290</v>
      </c>
    </row>
    <row r="271" spans="9:9">
      <c r="I271" s="4" t="s">
        <v>291</v>
      </c>
    </row>
    <row r="272" spans="9:9">
      <c r="I272" s="4" t="s">
        <v>292</v>
      </c>
    </row>
    <row r="273" spans="9:9">
      <c r="I273" s="4" t="s">
        <v>293</v>
      </c>
    </row>
    <row r="274" spans="9:9">
      <c r="I274" s="4" t="s">
        <v>294</v>
      </c>
    </row>
    <row r="275" spans="9:9">
      <c r="I275" s="4" t="s">
        <v>295</v>
      </c>
    </row>
    <row r="276" spans="9:9">
      <c r="I276" s="4" t="s">
        <v>296</v>
      </c>
    </row>
    <row r="277" spans="9:9">
      <c r="I277" s="4" t="s">
        <v>297</v>
      </c>
    </row>
    <row r="278" spans="9:9">
      <c r="I278" s="4" t="s">
        <v>298</v>
      </c>
    </row>
    <row r="279" spans="9:9">
      <c r="I279" s="4" t="s">
        <v>299</v>
      </c>
    </row>
    <row r="280" spans="9:9">
      <c r="I280" s="4" t="s">
        <v>300</v>
      </c>
    </row>
    <row r="281" spans="9:9">
      <c r="I281" s="4" t="s">
        <v>301</v>
      </c>
    </row>
    <row r="282" spans="9:9">
      <c r="I282" s="4" t="s">
        <v>302</v>
      </c>
    </row>
    <row r="283" spans="9:9">
      <c r="I283" s="4" t="s">
        <v>303</v>
      </c>
    </row>
    <row r="284" spans="9:9">
      <c r="I284" s="4" t="s">
        <v>304</v>
      </c>
    </row>
    <row r="285" spans="9:9">
      <c r="I285" s="4" t="s">
        <v>304</v>
      </c>
    </row>
    <row r="286" spans="9:9">
      <c r="I286" s="4" t="s">
        <v>305</v>
      </c>
    </row>
    <row r="287" spans="9:9">
      <c r="I287" s="4" t="s">
        <v>305</v>
      </c>
    </row>
    <row r="288" spans="9:9">
      <c r="I288" s="4" t="s">
        <v>306</v>
      </c>
    </row>
    <row r="289" spans="9:9">
      <c r="I289" s="4" t="s">
        <v>307</v>
      </c>
    </row>
    <row r="290" spans="9:9">
      <c r="I290" s="4" t="s">
        <v>308</v>
      </c>
    </row>
    <row r="291" spans="9:9">
      <c r="I291" s="4" t="s">
        <v>309</v>
      </c>
    </row>
    <row r="292" spans="9:9">
      <c r="I292" s="4" t="s">
        <v>310</v>
      </c>
    </row>
    <row r="293" spans="9:9">
      <c r="I293" s="4" t="s">
        <v>311</v>
      </c>
    </row>
    <row r="294" spans="9:9">
      <c r="I294" s="4" t="s">
        <v>312</v>
      </c>
    </row>
    <row r="295" spans="9:9">
      <c r="I295" s="4" t="s">
        <v>313</v>
      </c>
    </row>
    <row r="296" spans="9:9">
      <c r="I296" s="4" t="s">
        <v>314</v>
      </c>
    </row>
    <row r="297" spans="9:9">
      <c r="I297" s="4" t="s">
        <v>315</v>
      </c>
    </row>
    <row r="298" spans="9:9">
      <c r="I298" s="4" t="s">
        <v>316</v>
      </c>
    </row>
    <row r="299" spans="9:9">
      <c r="I299" s="4" t="s">
        <v>317</v>
      </c>
    </row>
    <row r="300" spans="9:9">
      <c r="I300" s="4" t="s">
        <v>318</v>
      </c>
    </row>
    <row r="301" spans="9:9">
      <c r="I301" s="4" t="s">
        <v>319</v>
      </c>
    </row>
    <row r="302" spans="9:9">
      <c r="I302" s="4" t="s">
        <v>320</v>
      </c>
    </row>
    <row r="303" spans="9:9">
      <c r="I303" s="4" t="s">
        <v>321</v>
      </c>
    </row>
    <row r="304" spans="9:9">
      <c r="I304" s="4" t="s">
        <v>322</v>
      </c>
    </row>
    <row r="305" spans="9:9">
      <c r="I305" s="4" t="s">
        <v>323</v>
      </c>
    </row>
    <row r="306" spans="9:9">
      <c r="I306" s="4" t="s">
        <v>324</v>
      </c>
    </row>
    <row r="307" spans="9:9">
      <c r="I307" s="4" t="s">
        <v>325</v>
      </c>
    </row>
    <row r="308" spans="9:9">
      <c r="I308" s="4" t="s">
        <v>326</v>
      </c>
    </row>
    <row r="309" spans="9:9">
      <c r="I309" s="4" t="s">
        <v>327</v>
      </c>
    </row>
    <row r="310" spans="9:9">
      <c r="I310" s="4" t="s">
        <v>328</v>
      </c>
    </row>
    <row r="311" spans="9:9">
      <c r="I311" s="4" t="s">
        <v>329</v>
      </c>
    </row>
    <row r="312" spans="9:9">
      <c r="I312" s="4" t="s">
        <v>330</v>
      </c>
    </row>
    <row r="313" spans="9:9">
      <c r="I313" s="4" t="s">
        <v>331</v>
      </c>
    </row>
    <row r="314" spans="9:9">
      <c r="I314" s="4" t="s">
        <v>332</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BL31"/>
  <sheetViews>
    <sheetView tabSelected="1" topLeftCell="B1" zoomScale="80" zoomScaleNormal="80" zoomScalePageLayoutView="75" workbookViewId="0">
      <selection activeCell="D3" sqref="D3"/>
    </sheetView>
  </sheetViews>
  <sheetFormatPr defaultColWidth="11.5546875" defaultRowHeight="14.4"/>
  <cols>
    <col min="1" max="1" width="11.5546875" hidden="1"/>
    <col min="2" max="2" width="47" customWidth="1"/>
    <col min="3" max="3" width="42.33203125" customWidth="1"/>
    <col min="4" max="4" width="58.44140625" customWidth="1"/>
    <col min="5" max="5" width="7.109375" style="5" hidden="1" customWidth="1"/>
    <col min="6" max="6" width="19.88671875" hidden="1" customWidth="1"/>
    <col min="7" max="7" width="77" customWidth="1"/>
    <col min="8" max="8" width="16" customWidth="1"/>
    <col min="9" max="64" width="8.6640625" customWidth="1"/>
  </cols>
  <sheetData>
    <row r="1" spans="1:64" ht="15" customHeight="1">
      <c r="B1" s="6" t="s">
        <v>333</v>
      </c>
      <c r="C1" s="6" t="s">
        <v>334</v>
      </c>
      <c r="D1" s="6" t="s">
        <v>335</v>
      </c>
      <c r="F1" s="7"/>
    </row>
    <row r="2" spans="1:64" ht="15" hidden="1" customHeight="1">
      <c r="A2" s="8">
        <v>1</v>
      </c>
      <c r="B2" s="9" t="s">
        <v>336</v>
      </c>
      <c r="C2" s="10" t="s">
        <v>337</v>
      </c>
      <c r="D2" s="11">
        <v>111111</v>
      </c>
      <c r="E2" s="12"/>
    </row>
    <row r="3" spans="1:64" ht="19.5" customHeight="1">
      <c r="A3" s="8">
        <v>2</v>
      </c>
      <c r="B3" s="13" t="s">
        <v>338</v>
      </c>
      <c r="C3" s="10" t="s">
        <v>339</v>
      </c>
      <c r="D3" s="14" t="s">
        <v>340</v>
      </c>
      <c r="E3" s="15" t="s">
        <v>341</v>
      </c>
      <c r="F3" t="s">
        <v>342</v>
      </c>
    </row>
    <row r="4" spans="1:64" ht="30.45" customHeight="1">
      <c r="A4" s="8"/>
      <c r="B4" s="13" t="s">
        <v>343</v>
      </c>
      <c r="C4" s="16" t="s">
        <v>344</v>
      </c>
      <c r="D4" s="17" t="str">
        <f ca="1">GENITIVECASE('Для заполнения'!D3)</f>
        <v>Бутейко Анны Александровны</v>
      </c>
      <c r="E4" s="15"/>
    </row>
    <row r="5" spans="1:64" ht="19.5" customHeight="1">
      <c r="A5" s="8"/>
      <c r="B5" s="13" t="s">
        <v>345</v>
      </c>
      <c r="C5" s="18" t="s">
        <v>346</v>
      </c>
      <c r="D5" s="17" t="str">
        <f>Справочники!A2</f>
        <v>ФГБОУ ВО СамГМУ Минздрава России</v>
      </c>
      <c r="E5" s="15"/>
      <c r="F5" t="s">
        <v>347</v>
      </c>
    </row>
    <row r="6" spans="1:64" ht="28.8">
      <c r="A6" s="8">
        <v>3</v>
      </c>
      <c r="B6" s="13" t="s">
        <v>348</v>
      </c>
      <c r="C6" s="10" t="s">
        <v>339</v>
      </c>
      <c r="D6" s="14" t="s">
        <v>130</v>
      </c>
      <c r="E6" s="19" t="s">
        <v>349</v>
      </c>
      <c r="F6" t="s">
        <v>342</v>
      </c>
    </row>
    <row r="7" spans="1:64" ht="34.200000000000003" customHeight="1">
      <c r="A7" s="8">
        <v>4</v>
      </c>
      <c r="B7" s="20" t="s">
        <v>350</v>
      </c>
      <c r="C7" s="10" t="s">
        <v>339</v>
      </c>
      <c r="D7" s="14" t="s">
        <v>351</v>
      </c>
      <c r="E7" s="19" t="s">
        <v>349</v>
      </c>
      <c r="F7" s="21" t="s">
        <v>342</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row>
    <row r="8" spans="1:64" ht="34.200000000000003" customHeight="1">
      <c r="A8" s="8"/>
      <c r="B8" s="20" t="s">
        <v>352</v>
      </c>
      <c r="C8" s="16" t="s">
        <v>344</v>
      </c>
      <c r="D8" s="22" t="str">
        <f>Расчеты!$B$190</f>
        <v>заведующего кафедрой физиологии с курсом безопасности жизнедеятельности и медицины катастроф</v>
      </c>
      <c r="E8" s="19"/>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row>
    <row r="9" spans="1:64" ht="42.15" customHeight="1">
      <c r="A9" s="8">
        <v>6</v>
      </c>
      <c r="B9" s="20" t="s">
        <v>353</v>
      </c>
      <c r="C9" s="10" t="s">
        <v>339</v>
      </c>
      <c r="D9" s="14" t="s">
        <v>354</v>
      </c>
      <c r="E9" s="19" t="s">
        <v>349</v>
      </c>
      <c r="F9" s="21" t="s">
        <v>355</v>
      </c>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row>
    <row r="10" spans="1:64" ht="19.95" customHeight="1">
      <c r="A10" s="8">
        <v>7</v>
      </c>
      <c r="B10" s="20" t="s">
        <v>356</v>
      </c>
      <c r="C10" s="10" t="s">
        <v>339</v>
      </c>
      <c r="D10" s="14" t="s">
        <v>357</v>
      </c>
      <c r="E10" s="19" t="s">
        <v>349</v>
      </c>
      <c r="F10" s="21" t="s">
        <v>355</v>
      </c>
    </row>
    <row r="11" spans="1:64" ht="30.45" customHeight="1">
      <c r="A11" s="8">
        <v>8</v>
      </c>
      <c r="B11" s="20" t="s">
        <v>358</v>
      </c>
      <c r="C11" s="10" t="s">
        <v>339</v>
      </c>
      <c r="D11" s="14" t="s">
        <v>359</v>
      </c>
      <c r="E11" s="19" t="s">
        <v>349</v>
      </c>
      <c r="F11" s="21" t="s">
        <v>355</v>
      </c>
    </row>
    <row r="12" spans="1:64" ht="19.95" customHeight="1">
      <c r="A12" s="8">
        <v>9</v>
      </c>
      <c r="B12" s="20" t="s">
        <v>360</v>
      </c>
      <c r="C12" s="10" t="s">
        <v>339</v>
      </c>
      <c r="D12" s="23">
        <v>43861</v>
      </c>
      <c r="E12" s="19" t="s">
        <v>349</v>
      </c>
      <c r="F12" s="21" t="s">
        <v>355</v>
      </c>
    </row>
    <row r="13" spans="1:64" ht="19.95" customHeight="1">
      <c r="A13" s="8">
        <v>10</v>
      </c>
      <c r="B13" s="20" t="s">
        <v>361</v>
      </c>
      <c r="C13" s="10" t="s">
        <v>339</v>
      </c>
      <c r="D13" s="23">
        <v>43865</v>
      </c>
      <c r="E13" s="19" t="s">
        <v>349</v>
      </c>
      <c r="F13" s="21" t="s">
        <v>355</v>
      </c>
    </row>
    <row r="14" spans="1:64" ht="32.85" customHeight="1">
      <c r="A14" s="8"/>
      <c r="B14" s="20" t="s">
        <v>362</v>
      </c>
      <c r="C14" s="18" t="s">
        <v>346</v>
      </c>
      <c r="D14" s="24">
        <f>D13-D12+1</f>
        <v>5</v>
      </c>
      <c r="E14" s="19"/>
      <c r="F14" s="21"/>
    </row>
    <row r="15" spans="1:64" ht="34.200000000000003" customHeight="1">
      <c r="A15" s="8"/>
      <c r="B15" s="20" t="s">
        <v>363</v>
      </c>
      <c r="C15" s="10" t="s">
        <v>339</v>
      </c>
      <c r="D15" s="25">
        <v>5</v>
      </c>
      <c r="E15" s="19" t="s">
        <v>349</v>
      </c>
      <c r="F15" s="21" t="s">
        <v>355</v>
      </c>
    </row>
    <row r="16" spans="1:64" ht="19.95" customHeight="1">
      <c r="A16" s="8">
        <v>11</v>
      </c>
      <c r="B16" s="95" t="s">
        <v>364</v>
      </c>
      <c r="C16" s="10" t="s">
        <v>339</v>
      </c>
      <c r="D16" s="26" t="s">
        <v>365</v>
      </c>
      <c r="E16" s="19" t="s">
        <v>349</v>
      </c>
      <c r="F16" s="21" t="s">
        <v>355</v>
      </c>
    </row>
    <row r="17" spans="1:7" s="90" customFormat="1" ht="19.95" customHeight="1">
      <c r="A17" s="8"/>
      <c r="B17" s="96"/>
      <c r="C17" s="98" t="s">
        <v>710</v>
      </c>
      <c r="D17" s="26"/>
      <c r="E17" s="19"/>
      <c r="F17" s="21"/>
    </row>
    <row r="18" spans="1:7" s="90" customFormat="1" ht="19.95" customHeight="1">
      <c r="A18" s="8"/>
      <c r="B18" s="97"/>
      <c r="C18" s="99"/>
      <c r="D18" s="26"/>
      <c r="E18" s="19"/>
      <c r="F18" s="21"/>
    </row>
    <row r="19" spans="1:7" ht="129.6">
      <c r="A19" s="8">
        <v>13</v>
      </c>
      <c r="B19" s="20" t="s">
        <v>724</v>
      </c>
      <c r="C19" s="27" t="s">
        <v>723</v>
      </c>
      <c r="D19" s="14" t="s">
        <v>725</v>
      </c>
      <c r="E19" s="15"/>
      <c r="F19" s="21" t="s">
        <v>355</v>
      </c>
    </row>
    <row r="20" spans="1:7" ht="19.95" customHeight="1">
      <c r="A20" s="8"/>
      <c r="B20" s="20" t="s">
        <v>366</v>
      </c>
      <c r="C20" s="18" t="s">
        <v>367</v>
      </c>
      <c r="D20" s="28" t="str">
        <f>Расчеты!B95</f>
        <v>01.02.2020, 02.02.2020</v>
      </c>
      <c r="E20" s="15"/>
      <c r="F20" s="21"/>
    </row>
    <row r="21" spans="1:7" ht="28.8">
      <c r="A21" s="8">
        <v>14</v>
      </c>
      <c r="B21" s="20" t="s">
        <v>368</v>
      </c>
      <c r="C21" s="94" t="s">
        <v>722</v>
      </c>
      <c r="D21" s="30" t="s">
        <v>11</v>
      </c>
      <c r="E21" s="19" t="s">
        <v>349</v>
      </c>
      <c r="F21" s="21" t="s">
        <v>369</v>
      </c>
    </row>
    <row r="22" spans="1:7" ht="57.6">
      <c r="A22" s="8"/>
      <c r="B22" s="20" t="s">
        <v>370</v>
      </c>
      <c r="C22" s="27" t="s">
        <v>721</v>
      </c>
      <c r="D22" s="31" t="s">
        <v>716</v>
      </c>
      <c r="E22" s="19"/>
      <c r="F22" s="21"/>
    </row>
    <row r="23" spans="1:7" ht="32.85" customHeight="1">
      <c r="A23" s="8">
        <v>15</v>
      </c>
      <c r="B23" s="20" t="s">
        <v>371</v>
      </c>
      <c r="C23" s="10" t="s">
        <v>339</v>
      </c>
      <c r="D23" s="14" t="s">
        <v>372</v>
      </c>
      <c r="E23" s="15" t="s">
        <v>373</v>
      </c>
    </row>
    <row r="24" spans="1:7" ht="32.85" customHeight="1">
      <c r="A24" s="8"/>
      <c r="B24" s="20" t="s">
        <v>374</v>
      </c>
      <c r="C24" s="29" t="s">
        <v>337</v>
      </c>
      <c r="D24" s="32" t="s">
        <v>13</v>
      </c>
      <c r="E24" s="15"/>
    </row>
    <row r="25" spans="1:7" s="90" customFormat="1" ht="20.100000000000001" customHeight="1">
      <c r="A25" s="8"/>
      <c r="B25" s="20" t="s">
        <v>711</v>
      </c>
      <c r="C25" s="29" t="s">
        <v>337</v>
      </c>
      <c r="D25" s="32" t="s">
        <v>712</v>
      </c>
      <c r="E25" s="15"/>
    </row>
    <row r="26" spans="1:7" ht="19.95" customHeight="1">
      <c r="A26" s="8">
        <v>16</v>
      </c>
      <c r="B26" s="20" t="s">
        <v>375</v>
      </c>
      <c r="C26" s="18" t="s">
        <v>367</v>
      </c>
      <c r="D26" s="33">
        <f>SUM(D27:D29)</f>
        <v>2300</v>
      </c>
      <c r="E26" s="19" t="s">
        <v>349</v>
      </c>
      <c r="F26" s="21" t="s">
        <v>342</v>
      </c>
    </row>
    <row r="27" spans="1:7">
      <c r="A27" s="8">
        <v>17</v>
      </c>
      <c r="B27" s="20" t="s">
        <v>717</v>
      </c>
      <c r="C27" s="93" t="s">
        <v>720</v>
      </c>
      <c r="D27" s="34">
        <v>600</v>
      </c>
      <c r="E27" s="19" t="s">
        <v>349</v>
      </c>
      <c r="F27" s="21" t="s">
        <v>355</v>
      </c>
    </row>
    <row r="28" spans="1:7">
      <c r="A28" s="8">
        <v>18</v>
      </c>
      <c r="B28" s="20" t="s">
        <v>718</v>
      </c>
      <c r="C28" s="93" t="s">
        <v>720</v>
      </c>
      <c r="D28" s="34">
        <v>800</v>
      </c>
      <c r="E28" s="19" t="s">
        <v>349</v>
      </c>
      <c r="F28" s="21" t="s">
        <v>355</v>
      </c>
    </row>
    <row r="29" spans="1:7">
      <c r="A29" s="8">
        <v>19</v>
      </c>
      <c r="B29" s="20" t="s">
        <v>719</v>
      </c>
      <c r="C29" s="93" t="s">
        <v>720</v>
      </c>
      <c r="D29" s="34">
        <v>900</v>
      </c>
      <c r="E29" s="19" t="s">
        <v>349</v>
      </c>
      <c r="F29" s="21" t="s">
        <v>355</v>
      </c>
    </row>
    <row r="30" spans="1:7" ht="19.95" customHeight="1">
      <c r="A30" s="8">
        <v>22</v>
      </c>
      <c r="B30" s="20" t="s">
        <v>376</v>
      </c>
      <c r="C30" s="18" t="s">
        <v>367</v>
      </c>
      <c r="D30" s="28">
        <f ca="1">TODAY()</f>
        <v>43894</v>
      </c>
      <c r="E30" s="19" t="s">
        <v>349</v>
      </c>
    </row>
    <row r="31" spans="1:7" ht="18" hidden="1" customHeight="1">
      <c r="A31" s="8">
        <v>25</v>
      </c>
      <c r="B31" s="35" t="s">
        <v>377</v>
      </c>
      <c r="C31" s="18" t="s">
        <v>346</v>
      </c>
      <c r="D31" s="28">
        <f>WORKDAY(D13,3)</f>
        <v>43868</v>
      </c>
      <c r="E31" s="19" t="s">
        <v>349</v>
      </c>
      <c r="G31" t="s">
        <v>378</v>
      </c>
    </row>
  </sheetData>
  <sheetProtection sheet="1" objects="1" scenarios="1" formatColumns="0" formatRows="0"/>
  <mergeCells count="2">
    <mergeCell ref="B16:B18"/>
    <mergeCell ref="C17:C18"/>
  </mergeCells>
  <pageMargins left="0.70866141732283472" right="0.70866141732283472" top="0.74803149606299213" bottom="0.74803149606299213" header="0.51181102362204722" footer="0.51181102362204722"/>
  <pageSetup paperSize="9" scale="56" firstPageNumber="0"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4">
        <x14:dataValidation type="list" operator="equal" allowBlank="1">
          <x14:formula1>
            <xm:f>Справочники!$I$2:$I$314</xm:f>
          </x14:formula1>
          <x14:formula2>
            <xm:f>0</xm:f>
          </x14:formula2>
          <xm:sqref>D6</xm:sqref>
        </x14:dataValidation>
        <x14:dataValidation type="list" operator="equal" allowBlank="1" showInputMessage="1" showErrorMessage="1">
          <x14:formula1>
            <xm:f>Справочники!$C$2:$C$3</xm:f>
          </x14:formula1>
          <x14:formula2>
            <xm:f>0</xm:f>
          </x14:formula2>
          <xm:sqref>D21</xm:sqref>
        </x14:dataValidation>
        <x14:dataValidation type="list" operator="equal" allowBlank="1" showInputMessage="1" showErrorMessage="1">
          <x14:formula1>
            <xm:f>Справочники!$G$2:$G$3</xm:f>
          </x14:formula1>
          <x14:formula2>
            <xm:f>0</xm:f>
          </x14:formula2>
          <xm:sqref>D24</xm:sqref>
        </x14:dataValidation>
        <x14:dataValidation type="list" operator="equal" allowBlank="1" showInputMessage="1" showErrorMessage="1">
          <x14:formula1>
            <xm:f>Справочники!$K$2:$K$5</xm:f>
          </x14:formula1>
          <xm:sqref>D25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92D050"/>
    <pageSetUpPr fitToPage="1"/>
  </sheetPr>
  <dimension ref="A1:FK39"/>
  <sheetViews>
    <sheetView topLeftCell="A4" zoomScale="80" zoomScaleNormal="80" zoomScalePageLayoutView="75" workbookViewId="0">
      <selection activeCell="A4" sqref="A4:EE4"/>
    </sheetView>
  </sheetViews>
  <sheetFormatPr defaultColWidth="11.5546875" defaultRowHeight="14.4"/>
  <cols>
    <col min="1" max="84" width="0.88671875" style="36" customWidth="1"/>
    <col min="85" max="85" width="9" style="36" customWidth="1"/>
    <col min="86" max="167" width="0.88671875" style="36" customWidth="1"/>
  </cols>
  <sheetData>
    <row r="1" spans="1:167" ht="34.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100" t="s">
        <v>379</v>
      </c>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row>
    <row r="2" spans="1:167" ht="12" customHeight="1"/>
    <row r="3" spans="1:167" ht="12" customHeight="1">
      <c r="EQ3" s="38" t="s">
        <v>380</v>
      </c>
      <c r="ES3" s="101" t="s">
        <v>381</v>
      </c>
      <c r="ET3" s="101"/>
      <c r="EU3" s="101"/>
      <c r="EV3" s="101"/>
      <c r="EW3" s="101"/>
      <c r="EX3" s="101"/>
      <c r="EY3" s="101"/>
      <c r="EZ3" s="101"/>
      <c r="FA3" s="101"/>
      <c r="FB3" s="101"/>
      <c r="FC3" s="101"/>
      <c r="FD3" s="101"/>
      <c r="FE3" s="101"/>
      <c r="FF3" s="101"/>
      <c r="FG3" s="101"/>
      <c r="FH3" s="101"/>
      <c r="FI3" s="101"/>
      <c r="FJ3" s="101"/>
      <c r="FK3" s="101"/>
    </row>
    <row r="4" spans="1:167" ht="12" customHeight="1">
      <c r="A4" s="102" t="str">
        <f>'Для заполнения'!D5</f>
        <v>ФГБОУ ВО СамГМУ Минздрава России</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Q4" s="38" t="s">
        <v>382</v>
      </c>
      <c r="ES4" s="103" t="s">
        <v>383</v>
      </c>
      <c r="ET4" s="103"/>
      <c r="EU4" s="103"/>
      <c r="EV4" s="103"/>
      <c r="EW4" s="103"/>
      <c r="EX4" s="103"/>
      <c r="EY4" s="103"/>
      <c r="EZ4" s="103"/>
      <c r="FA4" s="103"/>
      <c r="FB4" s="103"/>
      <c r="FC4" s="103"/>
      <c r="FD4" s="103"/>
      <c r="FE4" s="103"/>
      <c r="FF4" s="103"/>
      <c r="FG4" s="103"/>
      <c r="FH4" s="103"/>
      <c r="FI4" s="103"/>
      <c r="FJ4" s="103"/>
      <c r="FK4" s="103"/>
    </row>
    <row r="5" spans="1:167" ht="12" customHeight="1">
      <c r="A5" s="104" t="s">
        <v>384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37"/>
      <c r="EG5" s="37"/>
      <c r="EH5" s="37"/>
      <c r="EI5" s="37"/>
      <c r="EJ5" s="37"/>
      <c r="EK5" s="37"/>
      <c r="EL5" s="37"/>
      <c r="EM5" s="37"/>
      <c r="EN5" s="37"/>
      <c r="EO5" s="37"/>
      <c r="EP5" s="37"/>
      <c r="EQ5" s="37"/>
      <c r="ER5" s="37"/>
      <c r="ES5" s="103"/>
      <c r="ET5" s="103"/>
      <c r="EU5" s="103"/>
      <c r="EV5" s="103"/>
      <c r="EW5" s="103"/>
      <c r="EX5" s="103"/>
      <c r="EY5" s="103"/>
      <c r="EZ5" s="103"/>
      <c r="FA5" s="103"/>
      <c r="FB5" s="103"/>
      <c r="FC5" s="103"/>
      <c r="FD5" s="103"/>
      <c r="FE5" s="103"/>
      <c r="FF5" s="103"/>
      <c r="FG5" s="103"/>
      <c r="FH5" s="103"/>
      <c r="FI5" s="103"/>
      <c r="FJ5" s="103"/>
      <c r="FK5" s="103"/>
    </row>
    <row r="7" spans="1:167" ht="12" customHeight="1">
      <c r="CY7" s="101" t="s">
        <v>385</v>
      </c>
      <c r="CZ7" s="101"/>
      <c r="DA7" s="101"/>
      <c r="DB7" s="101"/>
      <c r="DC7" s="101"/>
      <c r="DD7" s="101"/>
      <c r="DE7" s="101"/>
      <c r="DF7" s="101"/>
      <c r="DG7" s="101"/>
      <c r="DH7" s="101"/>
      <c r="DI7" s="101"/>
      <c r="DJ7" s="101"/>
      <c r="DK7" s="101"/>
      <c r="DL7" s="101"/>
      <c r="DM7" s="101"/>
      <c r="DN7" s="101"/>
      <c r="DO7" s="101"/>
      <c r="DP7" s="101"/>
      <c r="DQ7" s="101"/>
      <c r="DR7" s="101" t="s">
        <v>386</v>
      </c>
      <c r="DS7" s="101"/>
      <c r="DT7" s="101"/>
      <c r="DU7" s="101"/>
      <c r="DV7" s="101"/>
      <c r="DW7" s="101"/>
      <c r="DX7" s="101"/>
      <c r="DY7" s="101"/>
      <c r="DZ7" s="101"/>
      <c r="EA7" s="101"/>
      <c r="EB7" s="101"/>
      <c r="EC7" s="101"/>
      <c r="ED7" s="101"/>
      <c r="EE7" s="101"/>
      <c r="EF7" s="101"/>
      <c r="EG7" s="101"/>
      <c r="EH7" s="101"/>
      <c r="EI7" s="101"/>
      <c r="EJ7" s="101"/>
    </row>
    <row r="8" spans="1:167" ht="14.2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40" t="s">
        <v>387</v>
      </c>
      <c r="CX8" s="39"/>
      <c r="CY8" s="105"/>
      <c r="CZ8" s="105"/>
      <c r="DA8" s="105"/>
      <c r="DB8" s="105"/>
      <c r="DC8" s="105"/>
      <c r="DD8" s="105"/>
      <c r="DE8" s="105"/>
      <c r="DF8" s="105"/>
      <c r="DG8" s="105"/>
      <c r="DH8" s="105"/>
      <c r="DI8" s="105"/>
      <c r="DJ8" s="105"/>
      <c r="DK8" s="105"/>
      <c r="DL8" s="105"/>
      <c r="DM8" s="105"/>
      <c r="DN8" s="105"/>
      <c r="DO8" s="105"/>
      <c r="DP8" s="105"/>
      <c r="DQ8" s="105"/>
      <c r="DR8" s="106">
        <f ca="1">'Для заполнения'!D30</f>
        <v>43894</v>
      </c>
      <c r="DS8" s="106"/>
      <c r="DT8" s="106"/>
      <c r="DU8" s="106"/>
      <c r="DV8" s="106"/>
      <c r="DW8" s="106"/>
      <c r="DX8" s="106"/>
      <c r="DY8" s="106"/>
      <c r="DZ8" s="106"/>
      <c r="EA8" s="106"/>
      <c r="EB8" s="106"/>
      <c r="EC8" s="106"/>
      <c r="ED8" s="106"/>
      <c r="EE8" s="106"/>
      <c r="EF8" s="106"/>
      <c r="EG8" s="106"/>
      <c r="EH8" s="106"/>
      <c r="EI8" s="106"/>
      <c r="EJ8" s="106"/>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row>
    <row r="9" spans="1:167" ht="14.25" customHeight="1">
      <c r="A9" s="107" t="s">
        <v>388</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row>
    <row r="10" spans="1:167" ht="12"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S10" s="101" t="s">
        <v>389</v>
      </c>
      <c r="ET10" s="101"/>
      <c r="EU10" s="101"/>
      <c r="EV10" s="101"/>
      <c r="EW10" s="101"/>
      <c r="EX10" s="101"/>
      <c r="EY10" s="101"/>
      <c r="EZ10" s="101"/>
      <c r="FA10" s="101"/>
      <c r="FB10" s="101"/>
      <c r="FC10" s="101"/>
      <c r="FD10" s="101"/>
      <c r="FE10" s="101"/>
      <c r="FF10" s="101"/>
      <c r="FG10" s="101"/>
      <c r="FH10" s="101"/>
      <c r="FI10" s="101"/>
      <c r="FJ10" s="101"/>
      <c r="FK10" s="101"/>
    </row>
    <row r="11" spans="1:167" ht="12" customHeight="1">
      <c r="A11" s="108" t="str">
        <f>'Для заполнения'!D3</f>
        <v>Бутейко Анна Александровна</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9"/>
      <c r="ET11" s="109"/>
      <c r="EU11" s="109"/>
      <c r="EV11" s="109"/>
      <c r="EW11" s="109"/>
      <c r="EX11" s="109"/>
      <c r="EY11" s="109"/>
      <c r="EZ11" s="109"/>
      <c r="FA11" s="109"/>
      <c r="FB11" s="109"/>
      <c r="FC11" s="109"/>
      <c r="FD11" s="109"/>
      <c r="FE11" s="109"/>
      <c r="FF11" s="109"/>
      <c r="FG11" s="109"/>
      <c r="FH11" s="109"/>
      <c r="FI11" s="109"/>
      <c r="FJ11" s="109"/>
      <c r="FK11" s="109"/>
    </row>
    <row r="12" spans="1:167">
      <c r="A12" s="110" t="s">
        <v>390</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42"/>
      <c r="ET12" s="42"/>
      <c r="EU12" s="42"/>
      <c r="EV12" s="42"/>
      <c r="EW12" s="42"/>
      <c r="EX12" s="42"/>
      <c r="EY12" s="42"/>
      <c r="EZ12" s="42"/>
      <c r="FA12" s="42"/>
      <c r="FB12" s="42"/>
      <c r="FC12" s="42"/>
      <c r="FD12" s="42"/>
      <c r="FE12" s="42"/>
      <c r="FF12" s="42"/>
      <c r="FG12" s="42"/>
      <c r="FH12" s="42"/>
      <c r="FI12" s="42"/>
      <c r="FJ12" s="42"/>
      <c r="FK12" s="42"/>
    </row>
    <row r="14" spans="1:167" ht="12.75" customHeight="1">
      <c r="A14" s="111" t="s">
        <v>348</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t="s">
        <v>391</v>
      </c>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t="s">
        <v>392</v>
      </c>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t="s">
        <v>393</v>
      </c>
      <c r="ET14" s="111"/>
      <c r="EU14" s="111"/>
      <c r="EV14" s="111"/>
      <c r="EW14" s="111"/>
      <c r="EX14" s="111"/>
      <c r="EY14" s="111"/>
      <c r="EZ14" s="111"/>
      <c r="FA14" s="111"/>
      <c r="FB14" s="111"/>
      <c r="FC14" s="111"/>
      <c r="FD14" s="111"/>
      <c r="FE14" s="111"/>
      <c r="FF14" s="111"/>
      <c r="FG14" s="111"/>
      <c r="FH14" s="111"/>
      <c r="FI14" s="111"/>
      <c r="FJ14" s="111"/>
      <c r="FK14" s="111"/>
    </row>
    <row r="15" spans="1:167" ht="27"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2" t="s">
        <v>394</v>
      </c>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t="s">
        <v>395</v>
      </c>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t="s">
        <v>396</v>
      </c>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1" t="s">
        <v>397</v>
      </c>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row>
    <row r="16" spans="1:167" ht="52.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t="s">
        <v>398</v>
      </c>
      <c r="AV16" s="111"/>
      <c r="AW16" s="111"/>
      <c r="AX16" s="111"/>
      <c r="AY16" s="111"/>
      <c r="AZ16" s="111"/>
      <c r="BA16" s="111"/>
      <c r="BB16" s="111"/>
      <c r="BC16" s="111"/>
      <c r="BD16" s="111"/>
      <c r="BE16" s="111"/>
      <c r="BF16" s="111"/>
      <c r="BG16" s="111"/>
      <c r="BH16" s="111"/>
      <c r="BI16" s="111"/>
      <c r="BJ16" s="111"/>
      <c r="BK16" s="111"/>
      <c r="BL16" s="111"/>
      <c r="BM16" s="111"/>
      <c r="BN16" s="111" t="s">
        <v>399</v>
      </c>
      <c r="BO16" s="111"/>
      <c r="BP16" s="111"/>
      <c r="BQ16" s="111"/>
      <c r="BR16" s="111"/>
      <c r="BS16" s="111"/>
      <c r="BT16" s="111"/>
      <c r="BU16" s="111"/>
      <c r="BV16" s="111"/>
      <c r="BW16" s="111"/>
      <c r="BX16" s="111"/>
      <c r="BY16" s="111"/>
      <c r="BZ16" s="111"/>
      <c r="CA16" s="111"/>
      <c r="CB16" s="111"/>
      <c r="CC16" s="111"/>
      <c r="CD16" s="111"/>
      <c r="CE16" s="111"/>
      <c r="CF16" s="111"/>
      <c r="CG16" s="111" t="s">
        <v>400</v>
      </c>
      <c r="CH16" s="111"/>
      <c r="CI16" s="111"/>
      <c r="CJ16" s="111"/>
      <c r="CK16" s="111"/>
      <c r="CL16" s="111"/>
      <c r="CM16" s="111"/>
      <c r="CN16" s="112" t="s">
        <v>401</v>
      </c>
      <c r="CO16" s="112"/>
      <c r="CP16" s="112"/>
      <c r="CQ16" s="112"/>
      <c r="CR16" s="112"/>
      <c r="CS16" s="112"/>
      <c r="CT16" s="112"/>
      <c r="CU16" s="112"/>
      <c r="CV16" s="112"/>
      <c r="CW16" s="112"/>
      <c r="CX16" s="112"/>
      <c r="CY16" s="112"/>
      <c r="CZ16" s="112"/>
      <c r="DA16" s="112"/>
      <c r="DB16" s="112"/>
      <c r="DC16" s="111" t="s">
        <v>402</v>
      </c>
      <c r="DD16" s="111"/>
      <c r="DE16" s="111"/>
      <c r="DF16" s="111"/>
      <c r="DG16" s="111"/>
      <c r="DH16" s="111"/>
      <c r="DI16" s="111"/>
      <c r="DJ16" s="111"/>
      <c r="DK16" s="111"/>
      <c r="DL16" s="111"/>
      <c r="DM16" s="111"/>
      <c r="DN16" s="112" t="s">
        <v>403</v>
      </c>
      <c r="DO16" s="112"/>
      <c r="DP16" s="112"/>
      <c r="DQ16" s="112"/>
      <c r="DR16" s="112"/>
      <c r="DS16" s="112"/>
      <c r="DT16" s="112"/>
      <c r="DU16" s="112"/>
      <c r="DV16" s="112"/>
      <c r="DW16" s="112"/>
      <c r="DX16" s="112"/>
      <c r="DY16" s="112"/>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row>
    <row r="17" spans="1:167">
      <c r="A17" s="113">
        <v>1</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v>2</v>
      </c>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v>3</v>
      </c>
      <c r="AV17" s="113"/>
      <c r="AW17" s="113"/>
      <c r="AX17" s="113"/>
      <c r="AY17" s="113"/>
      <c r="AZ17" s="113"/>
      <c r="BA17" s="113"/>
      <c r="BB17" s="113"/>
      <c r="BC17" s="113"/>
      <c r="BD17" s="113"/>
      <c r="BE17" s="113"/>
      <c r="BF17" s="113"/>
      <c r="BG17" s="113"/>
      <c r="BH17" s="113"/>
      <c r="BI17" s="113"/>
      <c r="BJ17" s="113"/>
      <c r="BK17" s="113"/>
      <c r="BL17" s="113"/>
      <c r="BM17" s="113"/>
      <c r="BN17" s="113">
        <v>4</v>
      </c>
      <c r="BO17" s="113"/>
      <c r="BP17" s="113"/>
      <c r="BQ17" s="113"/>
      <c r="BR17" s="113"/>
      <c r="BS17" s="113"/>
      <c r="BT17" s="113"/>
      <c r="BU17" s="113"/>
      <c r="BV17" s="113"/>
      <c r="BW17" s="113"/>
      <c r="BX17" s="113"/>
      <c r="BY17" s="113"/>
      <c r="BZ17" s="113"/>
      <c r="CA17" s="113"/>
      <c r="CB17" s="113"/>
      <c r="CC17" s="113"/>
      <c r="CD17" s="113"/>
      <c r="CE17" s="113"/>
      <c r="CF17" s="113"/>
      <c r="CG17" s="118">
        <v>5</v>
      </c>
      <c r="CH17" s="118"/>
      <c r="CI17" s="118"/>
      <c r="CJ17" s="118"/>
      <c r="CK17" s="118"/>
      <c r="CL17" s="118"/>
      <c r="CM17" s="118"/>
      <c r="CN17" s="118">
        <v>6</v>
      </c>
      <c r="CO17" s="118"/>
      <c r="CP17" s="118"/>
      <c r="CQ17" s="118"/>
      <c r="CR17" s="118"/>
      <c r="CS17" s="118"/>
      <c r="CT17" s="118"/>
      <c r="CU17" s="118"/>
      <c r="CV17" s="118"/>
      <c r="CW17" s="118"/>
      <c r="CX17" s="118"/>
      <c r="CY17" s="118"/>
      <c r="CZ17" s="118"/>
      <c r="DA17" s="118"/>
      <c r="DB17" s="118"/>
      <c r="DC17" s="113">
        <v>7</v>
      </c>
      <c r="DD17" s="113"/>
      <c r="DE17" s="113"/>
      <c r="DF17" s="113"/>
      <c r="DG17" s="113"/>
      <c r="DH17" s="113"/>
      <c r="DI17" s="113"/>
      <c r="DJ17" s="113"/>
      <c r="DK17" s="113"/>
      <c r="DL17" s="113"/>
      <c r="DM17" s="113"/>
      <c r="DN17" s="113">
        <v>8</v>
      </c>
      <c r="DO17" s="113"/>
      <c r="DP17" s="113"/>
      <c r="DQ17" s="113"/>
      <c r="DR17" s="113"/>
      <c r="DS17" s="113"/>
      <c r="DT17" s="113"/>
      <c r="DU17" s="113"/>
      <c r="DV17" s="113"/>
      <c r="DW17" s="113"/>
      <c r="DX17" s="113"/>
      <c r="DY17" s="113"/>
      <c r="DZ17" s="113">
        <v>9</v>
      </c>
      <c r="EA17" s="113"/>
      <c r="EB17" s="113"/>
      <c r="EC17" s="113"/>
      <c r="ED17" s="113"/>
      <c r="EE17" s="113"/>
      <c r="EF17" s="113"/>
      <c r="EG17" s="113"/>
      <c r="EH17" s="113"/>
      <c r="EI17" s="113"/>
      <c r="EJ17" s="113"/>
      <c r="EK17" s="113"/>
      <c r="EL17" s="113"/>
      <c r="EM17" s="113"/>
      <c r="EN17" s="113"/>
      <c r="EO17" s="113"/>
      <c r="EP17" s="113"/>
      <c r="EQ17" s="113"/>
      <c r="ER17" s="113"/>
      <c r="ES17" s="113">
        <v>10</v>
      </c>
      <c r="ET17" s="113"/>
      <c r="EU17" s="113"/>
      <c r="EV17" s="113"/>
      <c r="EW17" s="113"/>
      <c r="EX17" s="113"/>
      <c r="EY17" s="113"/>
      <c r="EZ17" s="113"/>
      <c r="FA17" s="113"/>
      <c r="FB17" s="113"/>
      <c r="FC17" s="113"/>
      <c r="FD17" s="113"/>
      <c r="FE17" s="113"/>
      <c r="FF17" s="113"/>
      <c r="FG17" s="113"/>
      <c r="FH17" s="113"/>
      <c r="FI17" s="113"/>
      <c r="FJ17" s="113"/>
      <c r="FK17" s="113"/>
    </row>
    <row r="18" spans="1:167" ht="72.900000000000006" customHeight="1">
      <c r="A18" s="114" t="str">
        <f>'Для заполнения'!D6</f>
        <v>Кафедра физиологии с курсом безопасности жизнедеятельности и медицины катастроф</v>
      </c>
      <c r="B18" s="114"/>
      <c r="C18" s="114"/>
      <c r="D18" s="114"/>
      <c r="E18" s="114"/>
      <c r="F18" s="114"/>
      <c r="G18" s="114"/>
      <c r="H18" s="114"/>
      <c r="I18" s="114"/>
      <c r="J18" s="114"/>
      <c r="K18" s="114"/>
      <c r="L18" s="114"/>
      <c r="M18" s="114"/>
      <c r="N18" s="114"/>
      <c r="O18" s="114"/>
      <c r="P18" s="114"/>
      <c r="Q18" s="114"/>
      <c r="R18" s="114"/>
      <c r="S18" s="114"/>
      <c r="T18" s="114"/>
      <c r="U18" s="114"/>
      <c r="V18" s="114"/>
      <c r="W18" s="114"/>
      <c r="X18" s="115" t="str">
        <f>'Для заполнения'!D7</f>
        <v>заведующий кафедрой</v>
      </c>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t="str">
        <f>'Для заполнения'!D10</f>
        <v>г. Москва</v>
      </c>
      <c r="AV18" s="115"/>
      <c r="AW18" s="115"/>
      <c r="AX18" s="115"/>
      <c r="AY18" s="115"/>
      <c r="AZ18" s="115"/>
      <c r="BA18" s="115"/>
      <c r="BB18" s="115"/>
      <c r="BC18" s="115"/>
      <c r="BD18" s="115"/>
      <c r="BE18" s="115"/>
      <c r="BF18" s="115"/>
      <c r="BG18" s="115"/>
      <c r="BH18" s="115"/>
      <c r="BI18" s="115"/>
      <c r="BJ18" s="115"/>
      <c r="BK18" s="115"/>
      <c r="BL18" s="115"/>
      <c r="BM18" s="115"/>
      <c r="BN18" s="115" t="str">
        <f>'Для заполнения'!D11</f>
        <v>ФГАУ НМИЦ нейрохирургии имени академика Н. Н. Бурденко Минздрава РФ</v>
      </c>
      <c r="BO18" s="115"/>
      <c r="BP18" s="115"/>
      <c r="BQ18" s="115"/>
      <c r="BR18" s="115"/>
      <c r="BS18" s="115"/>
      <c r="BT18" s="115"/>
      <c r="BU18" s="115"/>
      <c r="BV18" s="115"/>
      <c r="BW18" s="115"/>
      <c r="BX18" s="115"/>
      <c r="BY18" s="115"/>
      <c r="BZ18" s="115"/>
      <c r="CA18" s="115"/>
      <c r="CB18" s="115"/>
      <c r="CC18" s="115"/>
      <c r="CD18" s="115"/>
      <c r="CE18" s="115"/>
      <c r="CF18" s="115"/>
      <c r="CG18" s="116">
        <f>'Для заполнения'!D12</f>
        <v>43861</v>
      </c>
      <c r="CH18" s="116"/>
      <c r="CI18" s="116"/>
      <c r="CJ18" s="116"/>
      <c r="CK18" s="116"/>
      <c r="CL18" s="116"/>
      <c r="CM18" s="116"/>
      <c r="CN18" s="116">
        <f>'Для заполнения'!D13</f>
        <v>43865</v>
      </c>
      <c r="CO18" s="116"/>
      <c r="CP18" s="116"/>
      <c r="CQ18" s="116"/>
      <c r="CR18" s="116"/>
      <c r="CS18" s="116"/>
      <c r="CT18" s="116"/>
      <c r="CU18" s="116"/>
      <c r="CV18" s="116"/>
      <c r="CW18" s="116"/>
      <c r="CX18" s="116"/>
      <c r="CY18" s="116"/>
      <c r="CZ18" s="116"/>
      <c r="DA18" s="116"/>
      <c r="DB18" s="116"/>
      <c r="DC18" s="115">
        <f>(CN18-CG18)+1</f>
        <v>5</v>
      </c>
      <c r="DD18" s="115"/>
      <c r="DE18" s="115"/>
      <c r="DF18" s="115"/>
      <c r="DG18" s="115"/>
      <c r="DH18" s="115"/>
      <c r="DI18" s="115"/>
      <c r="DJ18" s="115"/>
      <c r="DK18" s="115"/>
      <c r="DL18" s="115"/>
      <c r="DM18" s="115"/>
      <c r="DN18" s="117">
        <f>'Для заполнения'!D15</f>
        <v>5</v>
      </c>
      <c r="DO18" s="117"/>
      <c r="DP18" s="117"/>
      <c r="DQ18" s="117"/>
      <c r="DR18" s="117"/>
      <c r="DS18" s="117"/>
      <c r="DT18" s="117"/>
      <c r="DU18" s="117"/>
      <c r="DV18" s="117"/>
      <c r="DW18" s="117"/>
      <c r="DX18" s="117"/>
      <c r="DY18" s="117"/>
      <c r="DZ18" s="115" t="str">
        <f>IF('Для заполнения'!$D$25="Ничего",$A$4,IF('Для заполнения'!D25="Только проезд","Проезд: принимающая сторона, проживание: "&amp;$A$4,IF('Для заполнения'!$D$25="Только проживание","Проезд: "&amp;$A$4&amp;", проживание: принимающая сторона","Проезд и проживание: принимающая сторона")))</f>
        <v>ФГБОУ ВО СамГМУ Минздрава России</v>
      </c>
      <c r="EA18" s="115"/>
      <c r="EB18" s="115"/>
      <c r="EC18" s="115"/>
      <c r="ED18" s="115"/>
      <c r="EE18" s="115"/>
      <c r="EF18" s="115"/>
      <c r="EG18" s="115"/>
      <c r="EH18" s="115"/>
      <c r="EI18" s="115"/>
      <c r="EJ18" s="115"/>
      <c r="EK18" s="115"/>
      <c r="EL18" s="115"/>
      <c r="EM18" s="115"/>
      <c r="EN18" s="115"/>
      <c r="EO18" s="115"/>
      <c r="EP18" s="115"/>
      <c r="EQ18" s="115"/>
      <c r="ER18" s="115"/>
      <c r="ES18" s="115" t="str">
        <f>'Для заполнения'!D9</f>
        <v>Приглашение на Всероссийскую научную конференцию</v>
      </c>
      <c r="ET18" s="115"/>
      <c r="EU18" s="115"/>
      <c r="EV18" s="115"/>
      <c r="EW18" s="115"/>
      <c r="EX18" s="115"/>
      <c r="EY18" s="115"/>
      <c r="EZ18" s="115"/>
      <c r="FA18" s="115"/>
      <c r="FB18" s="115"/>
      <c r="FC18" s="115"/>
      <c r="FD18" s="115"/>
      <c r="FE18" s="115"/>
      <c r="FF18" s="115"/>
      <c r="FG18" s="115"/>
      <c r="FH18" s="115"/>
      <c r="FI18" s="115"/>
      <c r="FJ18" s="115"/>
      <c r="FK18" s="115"/>
    </row>
    <row r="19" spans="1:167" hidden="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row>
    <row r="20" spans="1:167" hidden="1">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row>
    <row r="21" spans="1:167">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row>
    <row r="22" spans="1:167" ht="6" customHeight="1">
      <c r="A22" s="43"/>
      <c r="B22" s="43"/>
      <c r="C22" s="43"/>
      <c r="D22" s="43"/>
      <c r="E22" s="43"/>
      <c r="F22" s="43"/>
      <c r="G22" s="43"/>
      <c r="H22" s="43"/>
      <c r="I22" s="43"/>
      <c r="J22" s="43"/>
      <c r="K22" s="43"/>
      <c r="L22" s="43"/>
      <c r="M22" s="43"/>
      <c r="N22" s="43"/>
      <c r="O22" s="43"/>
      <c r="P22" s="43"/>
      <c r="Q22" s="43"/>
      <c r="R22" s="43"/>
      <c r="S22" s="43"/>
      <c r="T22" s="43"/>
      <c r="U22" s="43"/>
      <c r="V22" s="43"/>
      <c r="W22" s="43"/>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row>
    <row r="23" spans="1:167" ht="14.25" customHeight="1">
      <c r="A23" s="111" t="s">
        <v>404</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23" t="s">
        <v>405</v>
      </c>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row>
    <row r="24" spans="1:167">
      <c r="A24" s="111">
        <v>11</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23" t="s">
        <v>406</v>
      </c>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row>
    <row r="25" spans="1:167" ht="12.9" customHeight="1">
      <c r="A25" s="124" t="str">
        <f>IF('Для заполнения'!D16&lt;&gt;"",'Для заполнения'!D16,"")</f>
        <v>Участие во Всероссийской научной конференции</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c r="DP25" s="123"/>
      <c r="DQ25" s="123"/>
      <c r="DR25" s="123"/>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c r="FG25" s="123"/>
      <c r="FH25" s="123"/>
      <c r="FI25" s="123"/>
      <c r="FJ25" s="123"/>
      <c r="FK25" s="123"/>
    </row>
    <row r="26" spans="1:167">
      <c r="A26" s="124" t="str">
        <f>IF('Для заполнения'!D17&lt;&gt;"",'Для заполнения'!D17,"")</f>
        <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row>
    <row r="27" spans="1:167">
      <c r="A27" s="124" t="str">
        <f>IF('Для заполнения'!D18&lt;&gt;"",'Для заполнения'!D18,"")</f>
        <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3"/>
      <c r="FI27" s="123"/>
      <c r="FJ27" s="123"/>
      <c r="FK27" s="123"/>
    </row>
    <row r="28" spans="1:167">
      <c r="A28" s="46"/>
      <c r="B28" s="47"/>
      <c r="C28" s="47"/>
      <c r="D28" s="47"/>
      <c r="E28" s="47"/>
      <c r="F28" s="47"/>
      <c r="G28" s="47"/>
      <c r="H28" s="47"/>
      <c r="I28" s="47"/>
      <c r="J28" s="47"/>
      <c r="K28" s="47"/>
      <c r="L28" s="47"/>
      <c r="M28" s="47"/>
      <c r="N28" s="47"/>
      <c r="O28" s="47"/>
      <c r="P28" s="47"/>
      <c r="Q28" s="47"/>
      <c r="R28" s="47"/>
      <c r="S28" s="47"/>
      <c r="T28" s="47"/>
      <c r="U28" s="47"/>
      <c r="V28" s="47"/>
      <c r="W28" s="47"/>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50"/>
      <c r="FJ28" s="50"/>
      <c r="FK28" s="50"/>
    </row>
    <row r="29" spans="1:167" ht="47.4" customHeight="1">
      <c r="A29"/>
      <c r="B29" s="47"/>
      <c r="C29" s="47"/>
      <c r="D29" s="47"/>
      <c r="E29" s="47"/>
      <c r="F29" s="47"/>
      <c r="G29" s="47"/>
      <c r="H29" s="47"/>
      <c r="I29" s="47"/>
      <c r="J29" s="47"/>
      <c r="K29" s="47"/>
      <c r="L29" s="47"/>
      <c r="M29" s="47"/>
      <c r="N29" s="47"/>
      <c r="O29" s="47"/>
      <c r="P29" s="47"/>
      <c r="Q29" s="47"/>
      <c r="R29" s="47"/>
      <c r="S29" s="47"/>
      <c r="T29" s="47"/>
      <c r="U29" s="47"/>
      <c r="V29" s="47"/>
      <c r="W29" s="47"/>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9"/>
      <c r="CG29" s="126" t="str">
        <f>IF('Для заполнения'!$D$19&lt;&gt;"",CONCATENATE("Прошу возложить исполнение моих обязанностей ",'Для заполнения'!$D$19,"."),"")</f>
        <v>Прошу возложить исполнение моих обязанностей на Петрову Ксению Владиславовну.</v>
      </c>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6"/>
      <c r="ED29" s="126"/>
      <c r="EE29" s="126"/>
      <c r="EF29" s="126"/>
      <c r="EG29" s="126"/>
      <c r="EH29" s="126"/>
      <c r="EI29" s="126"/>
      <c r="EJ29" s="126"/>
      <c r="EK29" s="126"/>
      <c r="EL29" s="126"/>
      <c r="EM29" s="126"/>
      <c r="EN29" s="126"/>
      <c r="EO29" s="126"/>
      <c r="EP29" s="126"/>
      <c r="EQ29" s="126"/>
      <c r="ER29" s="126"/>
      <c r="ES29" s="126"/>
      <c r="ET29" s="126"/>
      <c r="EU29" s="126"/>
      <c r="EV29" s="126"/>
      <c r="EW29" s="126"/>
      <c r="EX29" s="126"/>
      <c r="EY29" s="126"/>
      <c r="EZ29" s="126"/>
      <c r="FA29" s="126"/>
      <c r="FB29" s="126"/>
      <c r="FC29" s="126"/>
      <c r="FD29" s="126"/>
      <c r="FE29" s="126"/>
      <c r="FF29" s="126"/>
      <c r="FG29" s="126"/>
      <c r="FH29" s="126"/>
      <c r="FI29" s="126"/>
      <c r="FJ29" s="126"/>
      <c r="FK29" s="126"/>
    </row>
    <row r="30" spans="1:167" ht="48" customHeight="1">
      <c r="A30"/>
      <c r="B30" s="47"/>
      <c r="C30" s="47"/>
      <c r="D30" s="47"/>
      <c r="E30" s="47"/>
      <c r="F30" s="47"/>
      <c r="G30" s="47"/>
      <c r="H30" s="47"/>
      <c r="I30" s="47"/>
      <c r="J30" s="47"/>
      <c r="K30" s="47"/>
      <c r="L30" s="47"/>
      <c r="M30" s="47"/>
      <c r="N30" s="47"/>
      <c r="O30" s="47"/>
      <c r="P30" s="47"/>
      <c r="Q30" s="47"/>
      <c r="R30" s="47"/>
      <c r="S30" s="47"/>
      <c r="T30" s="47"/>
      <c r="U30" s="47"/>
      <c r="V30" s="47"/>
      <c r="W30" s="47"/>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9"/>
      <c r="CG30" s="126" t="str">
        <f>IF('Для заполнения'!$D$20&lt;&gt;"",CONCATENATE(Расчеты!$E$193," с привлечением к работе в ",Расчеты!$B$97," (",'Для заполнения'!$D$20,IF('Для заполнения'!$D$21="Другой день отдыха",CONCATENATE("), и прошу предоставить ",Расчеты!$B$98," (",'Для заполнения'!$D$22,")"),") с оплатой в повышенном размере"),", в соответствии со статьей 153 ТК РФ."),"")</f>
        <v>Согласна с привлечением к работе в выходные дни (01.02.2020, 02.02.2020), и прошу предоставить другие дни отдыха (06.02.2020, 07.02.2020), в соответствии со статьей 153 ТК РФ.</v>
      </c>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row>
    <row r="31" spans="1:167">
      <c r="A31" s="51" t="s">
        <v>407</v>
      </c>
      <c r="B31" s="52"/>
      <c r="C31" s="52"/>
      <c r="D31" s="52"/>
      <c r="E31" s="52"/>
      <c r="F31" s="52"/>
      <c r="G31" s="52"/>
      <c r="H31" s="52"/>
      <c r="I31" s="52"/>
      <c r="J31" s="52"/>
      <c r="K31" s="52"/>
      <c r="L31" s="52"/>
      <c r="M31" s="52"/>
      <c r="N31" s="52"/>
      <c r="O31" s="52"/>
      <c r="P31" s="52"/>
      <c r="Q31" s="52"/>
      <c r="R31" s="52"/>
      <c r="S31" s="52"/>
      <c r="T31" s="52"/>
      <c r="U31" s="52"/>
      <c r="V31" s="52"/>
      <c r="W31" s="52"/>
      <c r="X31" s="53"/>
      <c r="Y31" s="53"/>
    </row>
    <row r="32" spans="1:167">
      <c r="A32" s="51" t="s">
        <v>408</v>
      </c>
      <c r="B32" s="52"/>
      <c r="C32" s="52"/>
      <c r="D32" s="52"/>
      <c r="E32" s="52"/>
      <c r="F32" s="52"/>
      <c r="G32" s="52"/>
      <c r="H32" s="52"/>
      <c r="I32" s="52"/>
      <c r="J32" s="52"/>
      <c r="K32" s="52"/>
      <c r="L32" s="52"/>
      <c r="M32" s="52"/>
      <c r="N32" s="52"/>
      <c r="O32" s="52"/>
      <c r="P32" s="52"/>
      <c r="Q32" s="52"/>
      <c r="R32" s="52"/>
      <c r="S32" s="52"/>
      <c r="T32" s="52"/>
      <c r="U32" s="52"/>
      <c r="V32" s="52"/>
      <c r="W32" s="52"/>
      <c r="X32" s="53"/>
      <c r="Y32" s="53"/>
      <c r="AC32" s="54"/>
      <c r="AD32" s="102"/>
      <c r="AE32" s="102"/>
      <c r="AF32" s="102"/>
      <c r="AG32" s="102"/>
      <c r="AH32" s="102"/>
      <c r="AI32" s="102"/>
      <c r="AJ32" s="102"/>
      <c r="AK32" s="102"/>
      <c r="AL32" s="102"/>
      <c r="AM32" s="102"/>
      <c r="AN32" s="102"/>
      <c r="AO32" s="102"/>
      <c r="AP32" s="102"/>
      <c r="AQ32" s="102"/>
      <c r="AR32" s="102"/>
      <c r="AS32" s="102"/>
      <c r="AT32" s="102"/>
      <c r="AU32" s="102"/>
      <c r="AV32" s="102"/>
      <c r="AW32" s="102"/>
      <c r="AY32" s="102"/>
      <c r="AZ32" s="102"/>
      <c r="BA32" s="102"/>
      <c r="BB32" s="102"/>
      <c r="BC32" s="102"/>
      <c r="BD32" s="102"/>
      <c r="BE32" s="102"/>
      <c r="BF32" s="102"/>
      <c r="BG32" s="102"/>
      <c r="BH32" s="102"/>
      <c r="BI32" s="102"/>
      <c r="BJ32" s="102"/>
      <c r="BL32" s="102"/>
      <c r="BM32" s="102"/>
      <c r="BN32" s="102"/>
      <c r="BO32" s="102"/>
      <c r="BP32" s="102"/>
      <c r="BQ32" s="102"/>
      <c r="BR32" s="102"/>
      <c r="BS32" s="102"/>
      <c r="BT32" s="102"/>
      <c r="BU32" s="102"/>
      <c r="BV32" s="102"/>
      <c r="BW32" s="102"/>
      <c r="BX32" s="102"/>
      <c r="BY32" s="102"/>
      <c r="BZ32" s="102"/>
      <c r="CA32" s="102"/>
      <c r="CB32" s="102"/>
      <c r="CC32" s="102"/>
      <c r="CD32" s="102"/>
      <c r="CE32" s="102"/>
      <c r="CH32" s="55" t="s">
        <v>409</v>
      </c>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row>
    <row r="33" spans="1:167">
      <c r="A33" s="56"/>
      <c r="B33" s="57"/>
      <c r="C33" s="57"/>
      <c r="D33" s="57"/>
      <c r="E33" s="57"/>
      <c r="F33" s="57"/>
      <c r="G33" s="57"/>
      <c r="H33" s="57"/>
      <c r="I33" s="57"/>
      <c r="J33" s="57"/>
      <c r="K33" s="57"/>
      <c r="L33" s="57"/>
      <c r="M33" s="57"/>
      <c r="N33" s="57"/>
      <c r="O33" s="57"/>
      <c r="P33" s="57"/>
      <c r="Q33" s="57"/>
      <c r="R33" s="57"/>
      <c r="S33" s="57"/>
      <c r="T33" s="57"/>
      <c r="U33" s="57"/>
      <c r="V33" s="57"/>
      <c r="W33" s="57"/>
      <c r="X33" s="57"/>
      <c r="Y33" s="58"/>
      <c r="Z33" s="37"/>
      <c r="AA33" s="37"/>
      <c r="AB33" s="37"/>
      <c r="AC33" s="59"/>
      <c r="AD33" s="110" t="s">
        <v>410</v>
      </c>
      <c r="AE33" s="110"/>
      <c r="AF33" s="110"/>
      <c r="AG33" s="110"/>
      <c r="AH33" s="110"/>
      <c r="AI33" s="110"/>
      <c r="AJ33" s="110"/>
      <c r="AK33" s="110"/>
      <c r="AL33" s="110"/>
      <c r="AM33" s="110"/>
      <c r="AN33" s="110"/>
      <c r="AO33" s="110"/>
      <c r="AP33" s="110"/>
      <c r="AQ33" s="110"/>
      <c r="AR33" s="110"/>
      <c r="AS33" s="110"/>
      <c r="AT33" s="110"/>
      <c r="AU33" s="110"/>
      <c r="AV33" s="110"/>
      <c r="AW33" s="110"/>
      <c r="AX33" s="127" t="s">
        <v>411</v>
      </c>
      <c r="AY33" s="127"/>
      <c r="AZ33" s="127"/>
      <c r="BA33" s="127"/>
      <c r="BB33" s="127"/>
      <c r="BC33" s="127"/>
      <c r="BD33" s="127"/>
      <c r="BE33" s="127"/>
      <c r="BF33" s="127"/>
      <c r="BG33" s="127"/>
      <c r="BH33" s="127"/>
      <c r="BI33" s="127"/>
      <c r="BJ33" s="127"/>
      <c r="BK33" s="127"/>
      <c r="BL33" s="110" t="s">
        <v>412</v>
      </c>
      <c r="BM33" s="110"/>
      <c r="BN33" s="110"/>
      <c r="BO33" s="110"/>
      <c r="BP33" s="110"/>
      <c r="BQ33" s="110"/>
      <c r="BR33" s="110"/>
      <c r="BS33" s="110"/>
      <c r="BT33" s="110"/>
      <c r="BU33" s="110"/>
      <c r="BV33" s="110"/>
      <c r="BW33" s="110"/>
      <c r="BX33" s="110"/>
      <c r="BY33" s="110"/>
      <c r="BZ33" s="110"/>
      <c r="CA33" s="110"/>
      <c r="CB33" s="110"/>
      <c r="CC33" s="110"/>
      <c r="CD33" s="110"/>
      <c r="CE33" s="110"/>
      <c r="CF33" s="37"/>
      <c r="CG33" s="37"/>
      <c r="CH33" s="37"/>
      <c r="CI33" s="37"/>
      <c r="CJ33" s="37"/>
      <c r="CK33" s="37"/>
      <c r="CL33" s="37"/>
      <c r="CM33" s="37"/>
      <c r="CN33" s="37"/>
      <c r="CO33" s="37"/>
      <c r="CP33" s="37"/>
      <c r="CQ33" s="37"/>
      <c r="CR33" s="110" t="s">
        <v>411</v>
      </c>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row>
    <row r="34" spans="1:167">
      <c r="A34" s="60"/>
      <c r="B34" s="60"/>
      <c r="C34" s="60"/>
      <c r="D34" s="60"/>
      <c r="E34" s="60"/>
      <c r="F34" s="60"/>
      <c r="G34" s="60"/>
      <c r="H34" s="60"/>
      <c r="I34" s="60"/>
      <c r="J34" s="60"/>
      <c r="K34" s="60"/>
      <c r="L34" s="60"/>
      <c r="M34" s="60"/>
      <c r="N34" s="60"/>
      <c r="O34" s="60"/>
      <c r="P34" s="60"/>
      <c r="Q34" s="60"/>
      <c r="R34" s="60"/>
      <c r="S34" s="60"/>
      <c r="T34" s="60"/>
      <c r="U34" s="60"/>
      <c r="V34" s="60"/>
      <c r="W34" s="60"/>
      <c r="X34" s="60"/>
      <c r="Y34" s="60"/>
      <c r="CH34" s="36" t="s">
        <v>413</v>
      </c>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row>
    <row r="35" spans="1:167">
      <c r="B35" s="60"/>
      <c r="C35" s="60"/>
      <c r="D35" s="60"/>
      <c r="E35" s="60"/>
      <c r="F35" s="60"/>
      <c r="G35" s="60"/>
      <c r="H35" s="60"/>
      <c r="I35" s="60"/>
      <c r="J35" s="60"/>
      <c r="K35" s="60"/>
      <c r="L35" s="60"/>
      <c r="M35" s="60"/>
      <c r="N35" s="60"/>
      <c r="O35" s="60"/>
      <c r="P35" s="60"/>
      <c r="Q35" s="60"/>
      <c r="R35" s="60"/>
      <c r="S35" s="60"/>
      <c r="T35" s="60"/>
      <c r="U35" s="60"/>
      <c r="V35" s="60"/>
      <c r="W35" s="60"/>
      <c r="X35" s="60"/>
      <c r="Y35" s="60"/>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row>
    <row r="36" spans="1:167">
      <c r="A36" s="61" t="s">
        <v>414</v>
      </c>
      <c r="B36" s="60"/>
      <c r="C36" s="60"/>
      <c r="D36" s="60"/>
      <c r="E36" s="60"/>
      <c r="F36" s="60"/>
      <c r="G36" s="60"/>
      <c r="H36" s="60"/>
      <c r="I36" s="60"/>
      <c r="J36" s="60"/>
      <c r="K36" s="60"/>
      <c r="L36" s="60"/>
      <c r="M36" s="60"/>
      <c r="N36" s="60"/>
      <c r="O36" s="60"/>
      <c r="P36" s="60"/>
      <c r="Q36" s="60"/>
      <c r="R36" s="60"/>
      <c r="S36" s="60"/>
      <c r="T36" s="60"/>
      <c r="U36" s="60"/>
      <c r="V36" s="60"/>
      <c r="W36" s="60"/>
      <c r="X36" s="60"/>
      <c r="Y36" s="60"/>
      <c r="CH36" s="55" t="s">
        <v>407</v>
      </c>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row>
    <row r="37" spans="1:167">
      <c r="A37" s="61" t="s">
        <v>415</v>
      </c>
      <c r="B37" s="60"/>
      <c r="C37" s="60"/>
      <c r="D37" s="60"/>
      <c r="E37" s="60"/>
      <c r="F37" s="60"/>
      <c r="G37" s="60"/>
      <c r="H37" s="60"/>
      <c r="I37" s="60"/>
      <c r="J37" s="60"/>
      <c r="K37" s="60"/>
      <c r="L37" s="60"/>
      <c r="M37" s="60"/>
      <c r="N37" s="60"/>
      <c r="O37" s="60"/>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Y37" s="102"/>
      <c r="AZ37" s="102"/>
      <c r="BA37" s="102"/>
      <c r="BB37" s="102"/>
      <c r="BC37" s="102"/>
      <c r="BD37" s="102"/>
      <c r="BE37" s="102"/>
      <c r="BF37" s="102"/>
      <c r="BG37" s="102"/>
      <c r="BH37" s="102"/>
      <c r="BI37" s="102"/>
      <c r="BJ37" s="102"/>
      <c r="BL37" s="102"/>
      <c r="BM37" s="102"/>
      <c r="BN37" s="102"/>
      <c r="BO37" s="102"/>
      <c r="BP37" s="102"/>
      <c r="BQ37" s="102"/>
      <c r="BR37" s="102"/>
      <c r="BS37" s="102"/>
      <c r="BT37" s="102"/>
      <c r="BU37" s="102"/>
      <c r="BV37" s="102"/>
      <c r="BW37" s="102"/>
      <c r="BX37" s="102"/>
      <c r="BY37" s="102"/>
      <c r="BZ37" s="102"/>
      <c r="CA37" s="102"/>
      <c r="CB37" s="102"/>
      <c r="CC37" s="102"/>
      <c r="CD37" s="102"/>
      <c r="CE37" s="102"/>
      <c r="CH37" s="55" t="s">
        <v>408</v>
      </c>
      <c r="DK37" s="102"/>
      <c r="DL37" s="102"/>
      <c r="DM37" s="102"/>
      <c r="DN37" s="102"/>
      <c r="DO37" s="102"/>
      <c r="DP37" s="102"/>
      <c r="DQ37" s="102"/>
      <c r="DR37" s="102"/>
      <c r="DS37" s="102"/>
      <c r="DT37" s="102"/>
      <c r="DU37" s="102"/>
      <c r="DV37" s="102"/>
      <c r="DW37" s="102"/>
      <c r="DX37" s="102"/>
      <c r="DY37" s="102"/>
      <c r="DZ37" s="102"/>
      <c r="EA37" s="102"/>
      <c r="EB37" s="102"/>
      <c r="EC37" s="102"/>
      <c r="EE37" s="102"/>
      <c r="EF37" s="102"/>
      <c r="EG37" s="102"/>
      <c r="EH37" s="102"/>
      <c r="EI37" s="102"/>
      <c r="EJ37" s="102"/>
      <c r="EK37" s="102"/>
      <c r="EL37" s="102"/>
      <c r="EM37" s="102"/>
      <c r="EN37" s="102"/>
      <c r="EO37" s="102"/>
      <c r="EP37" s="102"/>
      <c r="ER37" s="102"/>
      <c r="ES37" s="102"/>
      <c r="ET37" s="102"/>
      <c r="EU37" s="102"/>
      <c r="EV37" s="102"/>
      <c r="EW37" s="102"/>
      <c r="EX37" s="102"/>
      <c r="EY37" s="102"/>
      <c r="EZ37" s="102"/>
      <c r="FA37" s="102"/>
      <c r="FB37" s="102"/>
      <c r="FC37" s="102"/>
      <c r="FD37" s="102"/>
      <c r="FE37" s="102"/>
      <c r="FF37" s="102"/>
      <c r="FG37" s="102"/>
      <c r="FH37" s="102"/>
      <c r="FI37" s="102"/>
      <c r="FJ37" s="102"/>
      <c r="FK37" s="102"/>
    </row>
    <row r="38" spans="1:167">
      <c r="A38" s="57"/>
      <c r="B38" s="57"/>
      <c r="C38" s="57"/>
      <c r="D38" s="57"/>
      <c r="E38" s="57"/>
      <c r="F38" s="57"/>
      <c r="G38" s="57"/>
      <c r="H38" s="57"/>
      <c r="I38" s="57"/>
      <c r="J38" s="57"/>
      <c r="K38" s="57"/>
      <c r="L38" s="57"/>
      <c r="M38" s="57"/>
      <c r="N38" s="57"/>
      <c r="O38" s="57"/>
      <c r="P38" s="110" t="s">
        <v>410</v>
      </c>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27" t="s">
        <v>411</v>
      </c>
      <c r="AY38" s="127"/>
      <c r="AZ38" s="127"/>
      <c r="BA38" s="127"/>
      <c r="BB38" s="127"/>
      <c r="BC38" s="127"/>
      <c r="BD38" s="127"/>
      <c r="BE38" s="127"/>
      <c r="BF38" s="127"/>
      <c r="BG38" s="127"/>
      <c r="BH38" s="127"/>
      <c r="BI38" s="127"/>
      <c r="BJ38" s="127"/>
      <c r="BK38" s="127"/>
      <c r="BL38" s="110" t="s">
        <v>412</v>
      </c>
      <c r="BM38" s="110"/>
      <c r="BN38" s="110"/>
      <c r="BO38" s="110"/>
      <c r="BP38" s="110"/>
      <c r="BQ38" s="110"/>
      <c r="BR38" s="110"/>
      <c r="BS38" s="110"/>
      <c r="BT38" s="110"/>
      <c r="BU38" s="110"/>
      <c r="BV38" s="110"/>
      <c r="BW38" s="110"/>
      <c r="BX38" s="110"/>
      <c r="BY38" s="110"/>
      <c r="BZ38" s="110"/>
      <c r="CA38" s="110"/>
      <c r="CB38" s="110"/>
      <c r="CC38" s="110"/>
      <c r="CD38" s="110"/>
      <c r="CE38" s="110"/>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110" t="s">
        <v>410</v>
      </c>
      <c r="DL38" s="110"/>
      <c r="DM38" s="110"/>
      <c r="DN38" s="110"/>
      <c r="DO38" s="110"/>
      <c r="DP38" s="110"/>
      <c r="DQ38" s="110"/>
      <c r="DR38" s="110"/>
      <c r="DS38" s="110"/>
      <c r="DT38" s="110"/>
      <c r="DU38" s="110"/>
      <c r="DV38" s="110"/>
      <c r="DW38" s="110"/>
      <c r="DX38" s="110"/>
      <c r="DY38" s="110"/>
      <c r="DZ38" s="110"/>
      <c r="EA38" s="110"/>
      <c r="EB38" s="110"/>
      <c r="EC38" s="110"/>
      <c r="ED38" s="127" t="s">
        <v>411</v>
      </c>
      <c r="EE38" s="127"/>
      <c r="EF38" s="127"/>
      <c r="EG38" s="127"/>
      <c r="EH38" s="127"/>
      <c r="EI38" s="127"/>
      <c r="EJ38" s="127"/>
      <c r="EK38" s="127"/>
      <c r="EL38" s="127"/>
      <c r="EM38" s="127"/>
      <c r="EN38" s="127"/>
      <c r="EO38" s="127"/>
      <c r="EP38" s="127"/>
      <c r="EQ38" s="127"/>
      <c r="ER38" s="110" t="s">
        <v>412</v>
      </c>
      <c r="ES38" s="110"/>
      <c r="ET38" s="110"/>
      <c r="EU38" s="110"/>
      <c r="EV38" s="110"/>
      <c r="EW38" s="110"/>
      <c r="EX38" s="110"/>
      <c r="EY38" s="110"/>
      <c r="EZ38" s="110"/>
      <c r="FA38" s="110"/>
      <c r="FB38" s="110"/>
      <c r="FC38" s="110"/>
      <c r="FD38" s="110"/>
      <c r="FE38" s="110"/>
      <c r="FF38" s="110"/>
      <c r="FG38" s="110"/>
      <c r="FH38" s="110"/>
      <c r="FI38" s="110"/>
      <c r="FJ38" s="110"/>
      <c r="FK38" s="110"/>
    </row>
    <row r="39" spans="1:167">
      <c r="A39" s="60"/>
      <c r="B39" s="60"/>
      <c r="C39" s="60"/>
      <c r="D39" s="60"/>
      <c r="E39" s="60"/>
      <c r="F39" s="60"/>
      <c r="G39" s="60"/>
      <c r="H39" s="60"/>
      <c r="I39" s="60"/>
      <c r="J39" s="60"/>
      <c r="K39" s="60"/>
      <c r="L39" s="60"/>
      <c r="M39" s="60"/>
      <c r="N39" s="60"/>
      <c r="O39" s="60"/>
      <c r="P39" s="60"/>
      <c r="Q39" s="60"/>
      <c r="R39" s="60"/>
      <c r="S39" s="60"/>
      <c r="T39" s="60"/>
      <c r="U39" s="60"/>
      <c r="V39" s="60"/>
      <c r="W39" s="60"/>
      <c r="X39" s="60"/>
      <c r="Y39" s="60"/>
      <c r="DL39" s="38" t="s">
        <v>416</v>
      </c>
      <c r="DM39" s="128"/>
      <c r="DN39" s="128"/>
      <c r="DO39" s="128"/>
      <c r="DP39" s="36" t="s">
        <v>417</v>
      </c>
      <c r="DS39" s="102"/>
      <c r="DT39" s="102"/>
      <c r="DU39" s="102"/>
      <c r="DV39" s="102"/>
      <c r="DW39" s="102"/>
      <c r="DX39" s="102"/>
      <c r="DY39" s="102"/>
      <c r="DZ39" s="102"/>
      <c r="EA39" s="102"/>
      <c r="EB39" s="102"/>
      <c r="EC39" s="102"/>
      <c r="ED39" s="102"/>
      <c r="EE39" s="102"/>
      <c r="EF39" s="102"/>
      <c r="EG39" s="102"/>
      <c r="EH39" s="129">
        <v>20</v>
      </c>
      <c r="EI39" s="129"/>
      <c r="EJ39" s="129"/>
      <c r="EK39" s="129"/>
      <c r="EL39" s="130"/>
      <c r="EM39" s="130"/>
      <c r="EN39" s="130"/>
      <c r="EP39" s="36" t="s">
        <v>418</v>
      </c>
    </row>
  </sheetData>
  <sheetProtection sheet="1" objects="1" scenarios="1" formatColumns="0" formatRows="0"/>
  <mergeCells count="117">
    <mergeCell ref="DM39:DO39"/>
    <mergeCell ref="DS39:EG39"/>
    <mergeCell ref="EH39:EK39"/>
    <mergeCell ref="EL39:EN39"/>
    <mergeCell ref="DO34:FK34"/>
    <mergeCell ref="CH35:FK35"/>
    <mergeCell ref="P37:AW37"/>
    <mergeCell ref="AY37:BJ37"/>
    <mergeCell ref="BL37:CE37"/>
    <mergeCell ref="DK37:EC37"/>
    <mergeCell ref="EE37:EP37"/>
    <mergeCell ref="ER37:FK37"/>
    <mergeCell ref="P38:AW38"/>
    <mergeCell ref="AX38:BK38"/>
    <mergeCell ref="BL38:CE38"/>
    <mergeCell ref="DK38:EC38"/>
    <mergeCell ref="ED38:EQ38"/>
    <mergeCell ref="ER38:FK38"/>
    <mergeCell ref="A27:CF27"/>
    <mergeCell ref="CG27:FK27"/>
    <mergeCell ref="CG29:FK29"/>
    <mergeCell ref="CG30:FK30"/>
    <mergeCell ref="AD32:AW32"/>
    <mergeCell ref="AY32:BJ32"/>
    <mergeCell ref="BL32:CE32"/>
    <mergeCell ref="CR32:DN32"/>
    <mergeCell ref="AD33:AW33"/>
    <mergeCell ref="AX33:BK33"/>
    <mergeCell ref="BL33:CE33"/>
    <mergeCell ref="CR33:DN33"/>
    <mergeCell ref="ES21:FK21"/>
    <mergeCell ref="A23:CF23"/>
    <mergeCell ref="CG23:FK23"/>
    <mergeCell ref="A24:CF24"/>
    <mergeCell ref="CG24:FK24"/>
    <mergeCell ref="A25:CF25"/>
    <mergeCell ref="CG25:FK25"/>
    <mergeCell ref="A26:CF26"/>
    <mergeCell ref="CG26:FK26"/>
    <mergeCell ref="A21:W21"/>
    <mergeCell ref="X21:AT21"/>
    <mergeCell ref="AU21:BM21"/>
    <mergeCell ref="BN21:CF21"/>
    <mergeCell ref="CG21:CM21"/>
    <mergeCell ref="CN21:DB21"/>
    <mergeCell ref="DC21:DM21"/>
    <mergeCell ref="DN21:DY21"/>
    <mergeCell ref="DZ21:ER21"/>
    <mergeCell ref="ES19:FK19"/>
    <mergeCell ref="A20:W20"/>
    <mergeCell ref="X20:AT20"/>
    <mergeCell ref="AU20:BM20"/>
    <mergeCell ref="BN20:CF20"/>
    <mergeCell ref="CG20:CM20"/>
    <mergeCell ref="CN20:DB20"/>
    <mergeCell ref="DC20:DM20"/>
    <mergeCell ref="DN20:DY20"/>
    <mergeCell ref="DZ20:ER20"/>
    <mergeCell ref="ES20:FK20"/>
    <mergeCell ref="A19:W19"/>
    <mergeCell ref="X19:AT19"/>
    <mergeCell ref="AU19:BM19"/>
    <mergeCell ref="BN19:CF19"/>
    <mergeCell ref="CG19:CM19"/>
    <mergeCell ref="CN19:DB19"/>
    <mergeCell ref="DC19:DM19"/>
    <mergeCell ref="DN19:DY19"/>
    <mergeCell ref="DZ19:ER19"/>
    <mergeCell ref="ES17:FK17"/>
    <mergeCell ref="A18:W18"/>
    <mergeCell ref="X18:AT18"/>
    <mergeCell ref="AU18:BM18"/>
    <mergeCell ref="BN18:CF18"/>
    <mergeCell ref="CG18:CM18"/>
    <mergeCell ref="CN18:DB18"/>
    <mergeCell ref="DC18:DM18"/>
    <mergeCell ref="DN18:DY18"/>
    <mergeCell ref="DZ18:ER18"/>
    <mergeCell ref="ES18:FK18"/>
    <mergeCell ref="A17:W17"/>
    <mergeCell ref="X17:AT17"/>
    <mergeCell ref="AU17:BM17"/>
    <mergeCell ref="BN17:CF17"/>
    <mergeCell ref="CG17:CM17"/>
    <mergeCell ref="CN17:DB17"/>
    <mergeCell ref="DC17:DM17"/>
    <mergeCell ref="DN17:DY17"/>
    <mergeCell ref="DZ17:ER17"/>
    <mergeCell ref="A9:FK9"/>
    <mergeCell ref="ES10:FK10"/>
    <mergeCell ref="A11:ER11"/>
    <mergeCell ref="ES11:FK11"/>
    <mergeCell ref="A12:ER12"/>
    <mergeCell ref="A14:W16"/>
    <mergeCell ref="X14:AT16"/>
    <mergeCell ref="AU14:ER14"/>
    <mergeCell ref="ES14:FK16"/>
    <mergeCell ref="AU15:CF15"/>
    <mergeCell ref="CG15:DB15"/>
    <mergeCell ref="DC15:DY15"/>
    <mergeCell ref="DZ15:ER16"/>
    <mergeCell ref="AU16:BM16"/>
    <mergeCell ref="BN16:CF16"/>
    <mergeCell ref="CG16:CM16"/>
    <mergeCell ref="CN16:DB16"/>
    <mergeCell ref="DC16:DM16"/>
    <mergeCell ref="DN16:DY16"/>
    <mergeCell ref="DT1:FK1"/>
    <mergeCell ref="ES3:FK3"/>
    <mergeCell ref="A4:EE4"/>
    <mergeCell ref="ES4:FK4"/>
    <mergeCell ref="A5:EE5"/>
    <mergeCell ref="ES5:FK5"/>
    <mergeCell ref="CY7:DQ7"/>
    <mergeCell ref="DR7:EJ7"/>
    <mergeCell ref="CY8:DQ8"/>
    <mergeCell ref="DR8:EJ8"/>
  </mergeCells>
  <pageMargins left="0.39374999999999999" right="0.39374999999999999" top="0.196527777777778" bottom="0.39374999999999999" header="0.51180555555555496" footer="0.51180555555555496"/>
  <pageSetup paperSize="9" scale="78"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pageSetUpPr fitToPage="1"/>
  </sheetPr>
  <dimension ref="B2:G28"/>
  <sheetViews>
    <sheetView zoomScale="80" zoomScaleNormal="80" zoomScalePageLayoutView="75" workbookViewId="0">
      <selection activeCell="B2" sqref="B2"/>
    </sheetView>
  </sheetViews>
  <sheetFormatPr defaultColWidth="11.5546875" defaultRowHeight="14.4"/>
  <cols>
    <col min="1" max="1" width="8.6640625" customWidth="1"/>
    <col min="2" max="2" width="10.44140625" customWidth="1"/>
    <col min="3" max="3" width="43.88671875" customWidth="1"/>
    <col min="4" max="4" width="25.5546875" customWidth="1"/>
    <col min="5" max="5" width="3.6640625" customWidth="1"/>
    <col min="6" max="6" width="29.77734375" customWidth="1"/>
    <col min="7" max="7" width="15.109375" style="63" customWidth="1"/>
    <col min="8" max="64" width="8.6640625" customWidth="1"/>
  </cols>
  <sheetData>
    <row r="2" spans="2:7" ht="57.45" customHeight="1">
      <c r="B2" s="64"/>
      <c r="C2" s="64"/>
      <c r="D2" s="135" t="s">
        <v>419</v>
      </c>
      <c r="E2" s="135"/>
      <c r="F2" s="135"/>
      <c r="G2" s="65"/>
    </row>
    <row r="3" spans="2:7" ht="18">
      <c r="B3" s="64"/>
      <c r="C3" s="64"/>
      <c r="D3" s="136" t="str">
        <f ca="1">CONCATENATE(GENITIVECASE('Для заполнения'!$D$3),",")</f>
        <v>Бутейко Анны Александровны,</v>
      </c>
      <c r="E3" s="136"/>
      <c r="F3" s="136"/>
      <c r="G3" s="65"/>
    </row>
    <row r="4" spans="2:7" ht="70.95" customHeight="1">
      <c r="B4" s="64"/>
      <c r="C4" s="64"/>
      <c r="D4" s="132" t="str">
        <f>'Для заполнения'!D8</f>
        <v>заведующего кафедрой физиологии с курсом безопасности жизнедеятельности и медицины катастроф</v>
      </c>
      <c r="E4" s="132"/>
      <c r="F4" s="132"/>
      <c r="G4" s="65"/>
    </row>
    <row r="5" spans="2:7" ht="99.15" customHeight="1">
      <c r="B5" s="131"/>
      <c r="C5" s="131"/>
      <c r="D5" s="131"/>
      <c r="E5" s="131"/>
      <c r="F5" s="131"/>
      <c r="G5" s="66"/>
    </row>
    <row r="6" spans="2:7" ht="18">
      <c r="B6" s="137" t="s">
        <v>420</v>
      </c>
      <c r="C6" s="137"/>
      <c r="D6" s="137"/>
      <c r="E6" s="137"/>
      <c r="F6" s="137"/>
      <c r="G6" s="67"/>
    </row>
    <row r="7" spans="2:7" ht="18">
      <c r="B7" s="131"/>
      <c r="C7" s="131"/>
      <c r="D7" s="131"/>
      <c r="E7" s="131"/>
      <c r="F7" s="131"/>
      <c r="G7" s="66"/>
    </row>
    <row r="8" spans="2:7" ht="18">
      <c r="B8" s="132" t="str">
        <f>CONCATENATE("Прошу перечислить мне на зарплатную карту под отчет на командировочные расходы денежные средства на срок до ",Расчеты!H210)</f>
        <v>Прошу перечислить мне на зарплатную карту под отчет на командировочные расходы денежные средства на срок до 7.02.2020</v>
      </c>
      <c r="C8" s="132"/>
      <c r="D8" s="132"/>
      <c r="E8" s="132"/>
      <c r="F8" s="132"/>
      <c r="G8" s="68"/>
    </row>
    <row r="9" spans="2:7" ht="18">
      <c r="C9" s="69"/>
      <c r="D9" s="69"/>
      <c r="E9" s="69"/>
      <c r="F9" s="70"/>
      <c r="G9" s="71"/>
    </row>
    <row r="10" spans="2:7" ht="18">
      <c r="B10" s="72" t="str">
        <f>CONCATENATE("в размере ", 'Для заполнения'!$D$26," руб. (",СУММАПРОПИСЬЮ('Для заполнения'!$D$26),"рублей), из них:")</f>
        <v>в размере 2300 руб. (две тысячи триста рублей), из них:</v>
      </c>
      <c r="C10" s="73"/>
      <c r="D10" s="74"/>
      <c r="E10" s="75"/>
      <c r="F10" s="75"/>
      <c r="G10" s="68"/>
    </row>
    <row r="11" spans="2:7" ht="18">
      <c r="B11" s="74" t="str">
        <f>CONCATENATE("на покупку билетов: ",'Для заполнения'!$D$27," руб. (",СУММАПРОПИСЬЮ('Для заполнения'!$D$27),"рублей),")</f>
        <v>на покупку билетов: 600 руб. (шестьсот рублей),</v>
      </c>
      <c r="C11" s="72"/>
      <c r="D11" s="72"/>
      <c r="E11" s="72"/>
      <c r="F11" s="72"/>
      <c r="G11" s="76"/>
    </row>
    <row r="12" spans="2:7" ht="18">
      <c r="B12" s="74" t="str">
        <f>CONCATENATE("на оплату проживания: ",'Для заполнения'!$D$28," руб. (",СУММАПРОПИСЬЮ('Для заполнения'!$D$28),"рублей),")</f>
        <v>на оплату проживания: 800 руб. (восемьсот рублей),</v>
      </c>
      <c r="F12" s="75"/>
      <c r="G12" s="68"/>
    </row>
    <row r="13" spans="2:7" ht="18">
      <c r="B13" s="74" t="str">
        <f>CONCATENATE("суточные: ",'Для заполнения'!$D$29," руб. (",СУММАПРОПИСЬЮ('Для заполнения'!$D$29),"рублей).")</f>
        <v>суточные: 900 руб. (девятьсот рублей).</v>
      </c>
      <c r="F13" s="75"/>
      <c r="G13" s="68"/>
    </row>
    <row r="14" spans="2:7" ht="18">
      <c r="B14" s="72"/>
      <c r="F14" s="75"/>
      <c r="G14" s="68"/>
    </row>
    <row r="15" spans="2:7" ht="18">
      <c r="B15" s="72"/>
      <c r="F15" s="77" t="str">
        <f ca="1">CONCATENATE(Расчеты!B210," г.")</f>
        <v>4.03.2020 г.</v>
      </c>
      <c r="G15" s="68"/>
    </row>
    <row r="16" spans="2:7" ht="18">
      <c r="B16" s="72"/>
      <c r="F16" s="75"/>
      <c r="G16" s="68"/>
    </row>
    <row r="17" spans="2:7" ht="18">
      <c r="C17" s="72"/>
      <c r="D17" s="78"/>
      <c r="E17" s="79"/>
      <c r="F17" s="72"/>
      <c r="G17" s="68"/>
    </row>
    <row r="18" spans="2:7" ht="18">
      <c r="B18" s="72"/>
      <c r="C18" s="72"/>
      <c r="D18" s="80" t="s">
        <v>421</v>
      </c>
      <c r="E18" s="81"/>
      <c r="F18" s="80"/>
      <c r="G18" s="68"/>
    </row>
    <row r="19" spans="2:7" ht="18">
      <c r="B19" s="72"/>
      <c r="C19" s="72"/>
      <c r="D19" s="72"/>
      <c r="G19" s="76"/>
    </row>
    <row r="20" spans="2:7" ht="33.9" customHeight="1">
      <c r="C20" s="72"/>
      <c r="D20" s="133" t="s">
        <v>422</v>
      </c>
      <c r="E20" s="133"/>
      <c r="F20" s="133"/>
      <c r="G20" s="76"/>
    </row>
    <row r="21" spans="2:7" ht="18">
      <c r="B21" s="72"/>
      <c r="C21" s="72"/>
      <c r="D21" s="82"/>
      <c r="E21" s="63"/>
      <c r="F21" s="82"/>
      <c r="G21" s="76"/>
    </row>
    <row r="22" spans="2:7" ht="18">
      <c r="B22" s="72"/>
      <c r="C22" s="72"/>
      <c r="D22" s="78"/>
      <c r="E22" s="79"/>
      <c r="F22" s="78"/>
      <c r="G22" s="76"/>
    </row>
    <row r="23" spans="2:7" ht="18">
      <c r="B23" s="72"/>
      <c r="C23" s="72"/>
      <c r="D23" s="80" t="s">
        <v>421</v>
      </c>
      <c r="E23" s="81"/>
      <c r="F23" s="80" t="s">
        <v>423</v>
      </c>
      <c r="G23" s="76"/>
    </row>
    <row r="24" spans="2:7" ht="18">
      <c r="B24" s="72"/>
      <c r="C24" s="72"/>
      <c r="D24" s="83"/>
      <c r="E24" s="79"/>
      <c r="F24" s="83"/>
      <c r="G24" s="76"/>
    </row>
    <row r="25" spans="2:7" ht="17.399999999999999" customHeight="1">
      <c r="B25" s="72"/>
      <c r="C25" s="72"/>
      <c r="D25" s="134" t="s">
        <v>424</v>
      </c>
      <c r="E25" s="134"/>
      <c r="F25" s="134"/>
      <c r="G25" s="76"/>
    </row>
    <row r="26" spans="2:7" ht="18">
      <c r="B26" s="72"/>
      <c r="C26" s="72"/>
      <c r="D26" s="84"/>
      <c r="E26" s="85"/>
      <c r="F26" s="82"/>
      <c r="G26" s="76"/>
    </row>
    <row r="27" spans="2:7" ht="18">
      <c r="B27" s="72"/>
      <c r="C27" s="72"/>
      <c r="D27" s="78"/>
      <c r="E27" s="79"/>
      <c r="F27" s="78"/>
      <c r="G27" s="76"/>
    </row>
    <row r="28" spans="2:7" ht="18">
      <c r="B28" s="72"/>
      <c r="C28" s="72"/>
      <c r="D28" s="80" t="s">
        <v>421</v>
      </c>
      <c r="E28" s="81"/>
      <c r="F28" s="80" t="s">
        <v>423</v>
      </c>
      <c r="G28" s="76"/>
    </row>
  </sheetData>
  <sheetProtection sheet="1" objects="1" scenarios="1" formatColumns="0" formatRows="0"/>
  <mergeCells count="9">
    <mergeCell ref="B7:F7"/>
    <mergeCell ref="B8:F8"/>
    <mergeCell ref="D20:F20"/>
    <mergeCell ref="D25:F25"/>
    <mergeCell ref="D2:F2"/>
    <mergeCell ref="D3:F3"/>
    <mergeCell ref="D4:F4"/>
    <mergeCell ref="B5:F5"/>
    <mergeCell ref="B6:F6"/>
  </mergeCells>
  <pageMargins left="0.59027777777777801" right="0.59027777777777801" top="0.59027777777777801" bottom="0.59027777777777801" header="0.51180555555555496" footer="0.51180555555555496"/>
  <pageSetup paperSize="9" scale="7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92D050"/>
    <pageSetUpPr fitToPage="1"/>
  </sheetPr>
  <dimension ref="B2:G23"/>
  <sheetViews>
    <sheetView zoomScale="80" zoomScaleNormal="80" zoomScalePageLayoutView="75" workbookViewId="0">
      <selection activeCell="B2" sqref="B2"/>
    </sheetView>
  </sheetViews>
  <sheetFormatPr defaultColWidth="11.5546875" defaultRowHeight="14.4"/>
  <cols>
    <col min="1" max="1" width="8.6640625" customWidth="1"/>
    <col min="2" max="2" width="10.44140625" customWidth="1"/>
    <col min="3" max="3" width="43.88671875" customWidth="1"/>
    <col min="4" max="4" width="25.5546875" customWidth="1"/>
    <col min="5" max="5" width="3.6640625" customWidth="1"/>
    <col min="6" max="6" width="29.77734375" customWidth="1"/>
    <col min="7" max="7" width="15.109375" style="63" customWidth="1"/>
    <col min="8" max="64" width="8.6640625" customWidth="1"/>
  </cols>
  <sheetData>
    <row r="2" spans="2:7" ht="57" customHeight="1">
      <c r="B2" s="64"/>
      <c r="C2" s="64"/>
      <c r="D2" s="135" t="s">
        <v>419</v>
      </c>
      <c r="E2" s="135"/>
      <c r="F2" s="135"/>
      <c r="G2" s="65"/>
    </row>
    <row r="3" spans="2:7" ht="18">
      <c r="B3" s="64"/>
      <c r="C3" s="64"/>
      <c r="D3" s="136" t="str">
        <f ca="1">CONCATENATE(GENITIVECASE('Для заполнения'!$D$3),",")</f>
        <v>Бутейко Анны Александровны,</v>
      </c>
      <c r="E3" s="136"/>
      <c r="F3" s="136"/>
      <c r="G3" s="65"/>
    </row>
    <row r="4" spans="2:7" ht="70.95" customHeight="1">
      <c r="B4" s="64"/>
      <c r="C4" s="64"/>
      <c r="D4" s="132" t="str">
        <f>Расчеты!T183</f>
        <v>лаборанта лаборатории социально-психологических исследований</v>
      </c>
      <c r="E4" s="132"/>
      <c r="F4" s="132"/>
      <c r="G4" s="65"/>
    </row>
    <row r="5" spans="2:7" ht="99.15" customHeight="1">
      <c r="B5" s="131"/>
      <c r="C5" s="131"/>
      <c r="D5" s="131"/>
      <c r="E5" s="131"/>
      <c r="F5" s="131"/>
      <c r="G5" s="66"/>
    </row>
    <row r="6" spans="2:7" ht="18">
      <c r="B6" s="137" t="s">
        <v>420</v>
      </c>
      <c r="C6" s="137"/>
      <c r="D6" s="137"/>
      <c r="E6" s="137"/>
      <c r="F6" s="137"/>
      <c r="G6" s="67"/>
    </row>
    <row r="7" spans="2:7" ht="18">
      <c r="B7" s="131"/>
      <c r="C7" s="131"/>
      <c r="D7" s="131"/>
      <c r="E7" s="131"/>
      <c r="F7" s="131"/>
      <c r="G7" s="66"/>
    </row>
    <row r="8" spans="2:7" ht="113.25" customHeight="1">
      <c r="B8" s="132" t="str">
        <f>IF('Для заполнения'!$D$24="Отпуск без сохранения заработной платы",Расчеты!$B$203,Расчеты!$B$204)</f>
        <v>Прошу предоставить мне дополнительные выходные дни 31.01.2020, 03.02.2020, 04.02.2020 в счёт очередного оплачиваемого отпуска.</v>
      </c>
      <c r="C8" s="132"/>
      <c r="D8" s="132"/>
      <c r="E8" s="132"/>
      <c r="F8" s="132"/>
      <c r="G8" s="68"/>
    </row>
    <row r="9" spans="2:7" ht="18">
      <c r="B9" s="72"/>
      <c r="F9" s="75"/>
      <c r="G9" s="68"/>
    </row>
    <row r="10" spans="2:7" ht="18">
      <c r="B10" s="72"/>
      <c r="F10" s="77" t="str">
        <f ca="1">CONCATENATE(Расчеты!B210," г.")</f>
        <v>4.03.2020 г.</v>
      </c>
      <c r="G10" s="68"/>
    </row>
    <row r="11" spans="2:7" ht="18">
      <c r="B11" s="72"/>
      <c r="F11" s="75"/>
      <c r="G11" s="68"/>
    </row>
    <row r="12" spans="2:7" ht="18">
      <c r="C12" s="72"/>
      <c r="D12" s="78"/>
      <c r="E12" s="79"/>
      <c r="F12" s="72"/>
      <c r="G12" s="68"/>
    </row>
    <row r="13" spans="2:7" ht="18">
      <c r="B13" s="72"/>
      <c r="C13" s="72"/>
      <c r="D13" s="80" t="s">
        <v>421</v>
      </c>
      <c r="E13" s="81"/>
      <c r="F13" s="80"/>
      <c r="G13" s="68"/>
    </row>
    <row r="14" spans="2:7" ht="18">
      <c r="B14" s="72"/>
      <c r="C14" s="72"/>
      <c r="D14" s="72"/>
      <c r="G14" s="76"/>
    </row>
    <row r="15" spans="2:7" ht="33.9" customHeight="1">
      <c r="C15" s="72"/>
      <c r="D15" s="133" t="s">
        <v>422</v>
      </c>
      <c r="E15" s="133"/>
      <c r="F15" s="133"/>
      <c r="G15" s="76"/>
    </row>
    <row r="16" spans="2:7" ht="18">
      <c r="B16" s="72"/>
      <c r="C16" s="72"/>
      <c r="D16" s="82"/>
      <c r="E16" s="63"/>
      <c r="F16" s="82"/>
      <c r="G16" s="76"/>
    </row>
    <row r="17" spans="2:7" ht="18">
      <c r="B17" s="72"/>
      <c r="C17" s="72"/>
      <c r="D17" s="78"/>
      <c r="E17" s="79"/>
      <c r="F17" s="78"/>
      <c r="G17" s="76"/>
    </row>
    <row r="18" spans="2:7" ht="18">
      <c r="B18" s="72"/>
      <c r="C18" s="72"/>
      <c r="D18" s="80" t="s">
        <v>421</v>
      </c>
      <c r="E18" s="81"/>
      <c r="F18" s="80" t="s">
        <v>423</v>
      </c>
      <c r="G18" s="76"/>
    </row>
    <row r="19" spans="2:7" ht="18">
      <c r="B19" s="72"/>
      <c r="C19" s="72"/>
      <c r="D19" s="83"/>
      <c r="E19" s="79"/>
      <c r="F19" s="83"/>
      <c r="G19" s="76"/>
    </row>
    <row r="20" spans="2:7" ht="17.399999999999999" customHeight="1">
      <c r="B20" s="72"/>
      <c r="C20" s="72"/>
      <c r="D20" s="134" t="s">
        <v>424</v>
      </c>
      <c r="E20" s="134"/>
      <c r="F20" s="134"/>
      <c r="G20" s="76"/>
    </row>
    <row r="21" spans="2:7" ht="18">
      <c r="B21" s="72"/>
      <c r="C21" s="72"/>
      <c r="D21" s="84"/>
      <c r="E21" s="85"/>
      <c r="F21" s="82"/>
      <c r="G21" s="76"/>
    </row>
    <row r="22" spans="2:7" ht="18">
      <c r="B22" s="72"/>
      <c r="C22" s="72"/>
      <c r="D22" s="78"/>
      <c r="E22" s="79"/>
      <c r="F22" s="78"/>
      <c r="G22" s="76"/>
    </row>
    <row r="23" spans="2:7" ht="18">
      <c r="B23" s="72"/>
      <c r="C23" s="72"/>
      <c r="D23" s="80" t="s">
        <v>421</v>
      </c>
      <c r="E23" s="81"/>
      <c r="F23" s="80" t="s">
        <v>423</v>
      </c>
      <c r="G23" s="76"/>
    </row>
  </sheetData>
  <sheetProtection sheet="1" objects="1" scenarios="1" formatColumns="0" formatRows="0"/>
  <mergeCells count="9">
    <mergeCell ref="B7:F7"/>
    <mergeCell ref="B8:F8"/>
    <mergeCell ref="D15:F15"/>
    <mergeCell ref="D20:F20"/>
    <mergeCell ref="D2:F2"/>
    <mergeCell ref="D3:F3"/>
    <mergeCell ref="D4:F4"/>
    <mergeCell ref="B5:F5"/>
    <mergeCell ref="B6:F6"/>
  </mergeCells>
  <pageMargins left="0.59027777777777801" right="0.59027777777777801" top="0.59027777777777801" bottom="0.59027777777777801" header="0.51180555555555496" footer="0.51180555555555496"/>
  <pageSetup paperSize="9" scale="79" firstPageNumber="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T216"/>
  <sheetViews>
    <sheetView zoomScale="80" zoomScaleNormal="80" zoomScalePageLayoutView="75" workbookViewId="0">
      <selection activeCell="B38" sqref="B38"/>
    </sheetView>
  </sheetViews>
  <sheetFormatPr defaultColWidth="11.5546875" defaultRowHeight="14.4"/>
  <cols>
    <col min="1" max="1" width="31.44140625" customWidth="1"/>
    <col min="2" max="2" width="6" customWidth="1"/>
    <col min="3" max="14" width="4.109375" customWidth="1"/>
    <col min="15" max="15" width="2.109375" customWidth="1"/>
    <col min="17" max="28" width="4.109375" customWidth="1"/>
  </cols>
  <sheetData>
    <row r="1" spans="1:15">
      <c r="A1" s="86" t="s">
        <v>425</v>
      </c>
    </row>
    <row r="2" spans="1:15">
      <c r="A2" t="s">
        <v>426</v>
      </c>
      <c r="B2" t="s">
        <v>427</v>
      </c>
    </row>
    <row r="3" spans="1:15">
      <c r="A3" t="s">
        <v>428</v>
      </c>
      <c r="B3" s="138">
        <v>43781</v>
      </c>
      <c r="C3" s="138"/>
      <c r="D3" s="138"/>
      <c r="E3" s="138"/>
      <c r="F3" s="138"/>
      <c r="G3" s="138"/>
      <c r="H3" s="138"/>
      <c r="I3" s="138"/>
      <c r="J3" s="138"/>
      <c r="K3" s="138"/>
      <c r="L3" s="138"/>
      <c r="M3" s="138"/>
      <c r="N3" s="138"/>
    </row>
    <row r="4" spans="1:15">
      <c r="A4" t="s">
        <v>429</v>
      </c>
      <c r="B4" s="139" t="str">
        <f ca="1">SUBSTITUTE(VLOOKUP(YEAR(NOW()),B6:N13,MONTH(NOW())+1, 0),"+","")</f>
        <v>1,7,8,9,14,15,21,22,28,29</v>
      </c>
      <c r="C4" s="139"/>
      <c r="D4" s="139"/>
      <c r="E4" s="139"/>
      <c r="F4" s="139"/>
      <c r="G4" s="139"/>
      <c r="H4" s="139"/>
      <c r="I4" s="139"/>
      <c r="J4" s="139"/>
      <c r="K4" s="139"/>
      <c r="L4" s="139"/>
      <c r="M4" s="139"/>
      <c r="N4" s="139"/>
    </row>
    <row r="5" spans="1:15">
      <c r="A5" t="s">
        <v>430</v>
      </c>
      <c r="C5" t="s">
        <v>431</v>
      </c>
      <c r="D5" t="s">
        <v>432</v>
      </c>
      <c r="E5" t="s">
        <v>433</v>
      </c>
      <c r="F5" t="s">
        <v>434</v>
      </c>
      <c r="G5" t="s">
        <v>435</v>
      </c>
      <c r="H5" t="s">
        <v>436</v>
      </c>
      <c r="I5" t="s">
        <v>437</v>
      </c>
      <c r="J5" t="s">
        <v>438</v>
      </c>
      <c r="K5" t="s">
        <v>439</v>
      </c>
      <c r="L5" t="s">
        <v>440</v>
      </c>
      <c r="M5" t="s">
        <v>441</v>
      </c>
      <c r="N5" t="s">
        <v>442</v>
      </c>
      <c r="O5" t="s">
        <v>443</v>
      </c>
    </row>
    <row r="6" spans="1:15">
      <c r="B6">
        <v>2018</v>
      </c>
      <c r="C6" t="s">
        <v>444</v>
      </c>
      <c r="D6" t="s">
        <v>445</v>
      </c>
      <c r="E6" t="s">
        <v>446</v>
      </c>
      <c r="F6" t="s">
        <v>447</v>
      </c>
      <c r="G6" t="s">
        <v>448</v>
      </c>
      <c r="H6" t="s">
        <v>449</v>
      </c>
      <c r="I6" t="s">
        <v>450</v>
      </c>
      <c r="J6" t="s">
        <v>451</v>
      </c>
      <c r="K6" t="s">
        <v>452</v>
      </c>
      <c r="L6" t="s">
        <v>453</v>
      </c>
      <c r="M6" t="s">
        <v>454</v>
      </c>
      <c r="N6" t="s">
        <v>455</v>
      </c>
      <c r="O6" t="s">
        <v>443</v>
      </c>
    </row>
    <row r="7" spans="1:15">
      <c r="B7">
        <v>2019</v>
      </c>
      <c r="C7" t="s">
        <v>456</v>
      </c>
      <c r="D7" t="s">
        <v>457</v>
      </c>
      <c r="E7" t="s">
        <v>458</v>
      </c>
      <c r="F7" t="s">
        <v>459</v>
      </c>
      <c r="G7" t="s">
        <v>460</v>
      </c>
      <c r="H7" t="s">
        <v>461</v>
      </c>
      <c r="I7" t="s">
        <v>453</v>
      </c>
      <c r="J7" t="s">
        <v>462</v>
      </c>
      <c r="K7" t="s">
        <v>450</v>
      </c>
      <c r="L7" t="s">
        <v>463</v>
      </c>
      <c r="M7" t="s">
        <v>464</v>
      </c>
      <c r="N7" t="s">
        <v>465</v>
      </c>
      <c r="O7" t="s">
        <v>443</v>
      </c>
    </row>
    <row r="8" spans="1:15">
      <c r="B8">
        <v>2020</v>
      </c>
      <c r="C8" t="s">
        <v>466</v>
      </c>
      <c r="D8" t="s">
        <v>467</v>
      </c>
      <c r="E8" t="s">
        <v>468</v>
      </c>
      <c r="F8" t="s">
        <v>469</v>
      </c>
      <c r="G8" t="s">
        <v>470</v>
      </c>
      <c r="H8" t="s">
        <v>471</v>
      </c>
      <c r="I8" t="s">
        <v>451</v>
      </c>
      <c r="J8" t="s">
        <v>452</v>
      </c>
      <c r="K8" t="s">
        <v>463</v>
      </c>
      <c r="L8" t="s">
        <v>462</v>
      </c>
      <c r="M8" t="s">
        <v>472</v>
      </c>
      <c r="N8" t="s">
        <v>473</v>
      </c>
      <c r="O8" t="s">
        <v>443</v>
      </c>
    </row>
    <row r="9" spans="1:15">
      <c r="B9">
        <v>2021</v>
      </c>
      <c r="C9" t="s">
        <v>474</v>
      </c>
      <c r="D9" t="s">
        <v>475</v>
      </c>
      <c r="E9" t="s">
        <v>476</v>
      </c>
      <c r="F9" t="s">
        <v>477</v>
      </c>
      <c r="G9" t="s">
        <v>478</v>
      </c>
      <c r="H9" t="s">
        <v>479</v>
      </c>
      <c r="I9" t="s">
        <v>462</v>
      </c>
      <c r="J9" t="s">
        <v>450</v>
      </c>
      <c r="K9" t="s">
        <v>451</v>
      </c>
      <c r="L9" t="s">
        <v>480</v>
      </c>
      <c r="M9" t="s">
        <v>481</v>
      </c>
      <c r="N9" t="s">
        <v>482</v>
      </c>
      <c r="O9" t="s">
        <v>443</v>
      </c>
    </row>
    <row r="10" spans="1:15">
      <c r="B10">
        <v>2022</v>
      </c>
      <c r="C10" t="s">
        <v>483</v>
      </c>
      <c r="D10" t="s">
        <v>484</v>
      </c>
      <c r="E10" t="s">
        <v>485</v>
      </c>
      <c r="F10" t="s">
        <v>486</v>
      </c>
      <c r="G10" t="s">
        <v>487</v>
      </c>
      <c r="H10" t="s">
        <v>488</v>
      </c>
      <c r="I10" t="s">
        <v>480</v>
      </c>
      <c r="J10" t="s">
        <v>453</v>
      </c>
      <c r="K10" t="s">
        <v>489</v>
      </c>
      <c r="L10" t="s">
        <v>452</v>
      </c>
      <c r="M10" t="s">
        <v>490</v>
      </c>
      <c r="N10" t="s">
        <v>462</v>
      </c>
      <c r="O10" t="s">
        <v>443</v>
      </c>
    </row>
    <row r="11" spans="1:15">
      <c r="B11">
        <v>2023</v>
      </c>
      <c r="C11" t="s">
        <v>491</v>
      </c>
      <c r="D11" t="s">
        <v>492</v>
      </c>
      <c r="E11" t="s">
        <v>493</v>
      </c>
      <c r="F11" t="s">
        <v>452</v>
      </c>
      <c r="G11" t="s">
        <v>494</v>
      </c>
      <c r="H11" t="s">
        <v>495</v>
      </c>
      <c r="I11" t="s">
        <v>452</v>
      </c>
      <c r="J11" t="s">
        <v>463</v>
      </c>
      <c r="K11" t="s">
        <v>486</v>
      </c>
      <c r="L11" t="s">
        <v>450</v>
      </c>
      <c r="M11" t="s">
        <v>496</v>
      </c>
      <c r="N11" t="s">
        <v>480</v>
      </c>
      <c r="O11" t="s">
        <v>443</v>
      </c>
    </row>
    <row r="12" spans="1:15">
      <c r="B12">
        <v>2024</v>
      </c>
      <c r="C12" t="s">
        <v>444</v>
      </c>
      <c r="D12" t="s">
        <v>445</v>
      </c>
      <c r="E12" t="s">
        <v>458</v>
      </c>
      <c r="F12" t="s">
        <v>459</v>
      </c>
      <c r="G12" t="s">
        <v>497</v>
      </c>
      <c r="H12" t="s">
        <v>461</v>
      </c>
      <c r="I12" t="s">
        <v>453</v>
      </c>
      <c r="J12" t="s">
        <v>462</v>
      </c>
      <c r="K12" t="s">
        <v>450</v>
      </c>
      <c r="L12" t="s">
        <v>463</v>
      </c>
      <c r="M12" t="s">
        <v>464</v>
      </c>
      <c r="N12" t="s">
        <v>465</v>
      </c>
      <c r="O12" t="s">
        <v>443</v>
      </c>
    </row>
    <row r="13" spans="1:15">
      <c r="B13">
        <v>2025</v>
      </c>
      <c r="C13" t="s">
        <v>466</v>
      </c>
      <c r="D13" t="s">
        <v>498</v>
      </c>
      <c r="E13" t="s">
        <v>499</v>
      </c>
      <c r="F13" t="s">
        <v>500</v>
      </c>
      <c r="G13" t="s">
        <v>501</v>
      </c>
      <c r="H13" t="s">
        <v>502</v>
      </c>
      <c r="I13" t="s">
        <v>463</v>
      </c>
      <c r="J13" t="s">
        <v>480</v>
      </c>
      <c r="K13" t="s">
        <v>453</v>
      </c>
      <c r="L13" t="s">
        <v>451</v>
      </c>
      <c r="M13" t="s">
        <v>503</v>
      </c>
      <c r="N13" t="s">
        <v>504</v>
      </c>
      <c r="O13" t="s">
        <v>443</v>
      </c>
    </row>
    <row r="18" spans="1:15">
      <c r="A18" t="s">
        <v>505</v>
      </c>
      <c r="C18" s="87" t="s">
        <v>506</v>
      </c>
      <c r="D18" s="87" t="s">
        <v>507</v>
      </c>
      <c r="E18" s="87" t="s">
        <v>508</v>
      </c>
      <c r="F18" s="87" t="s">
        <v>509</v>
      </c>
      <c r="G18" s="87" t="s">
        <v>510</v>
      </c>
      <c r="H18" s="87" t="s">
        <v>511</v>
      </c>
      <c r="I18" s="87" t="s">
        <v>512</v>
      </c>
      <c r="J18" s="87" t="s">
        <v>513</v>
      </c>
      <c r="K18" s="87" t="s">
        <v>514</v>
      </c>
      <c r="L18" s="87">
        <v>10</v>
      </c>
      <c r="M18" s="87">
        <v>11</v>
      </c>
      <c r="N18" s="87">
        <v>12</v>
      </c>
      <c r="O18" t="s">
        <v>443</v>
      </c>
    </row>
    <row r="19" spans="1:15">
      <c r="B19">
        <f t="shared" ref="B19:B26" si="0">B6</f>
        <v>2018</v>
      </c>
      <c r="C19" t="str">
        <f>SUBSTITUTE(CONCATENATE(SUBSTITUTE(C6,"+",""),","),",",CONCATENATE(".",C$18,".",$B19,","))</f>
        <v>1.01.2018,2.01.2018,3.01.2018,4.01.2018,5.01.2018,6.01.2018,7.01.2018,8.01.2018,13.01.2018,14.01.2018,20.01.2018,21.01.2018,27.01.2018,28.01.2018,</v>
      </c>
      <c r="D19" s="90" t="str">
        <f t="shared" ref="D19:N19" si="1">SUBSTITUTE(CONCATENATE(SUBSTITUTE(D6,"+",""),","),",",CONCATENATE(".",D$18,".",$B19,","))</f>
        <v>3.02.2018,4.02.2018,10.02.2018,11.02.2018,17.02.2018,18.02.2018,22*.02.2018,23.02.2018,24.02.2018,25.02.2018,</v>
      </c>
      <c r="E19" s="90" t="str">
        <f t="shared" si="1"/>
        <v>3.03.2018,4.03.2018,7*.03.2018,8.03.2018,9.03.2018,10.03.2018,11.03.2018,17.03.2018,18.03.2018,24.03.2018,25.03.2018,31.03.2018,</v>
      </c>
      <c r="F19" s="90" t="str">
        <f t="shared" si="1"/>
        <v>1.04.2018,7.04.2018,8.04.2018,14.04.2018,15.04.2018,21.04.2018,22.04.2018,28*.04.2018,29.04.2018,30.04.2018,</v>
      </c>
      <c r="G19" s="90" t="str">
        <f t="shared" si="1"/>
        <v>1.05.2018,2.05.2018,5.05.2018,6.05.2018,8*.05.2018,9.05.2018,12.05.2018,13.05.2018,19.05.2018,20.05.2018,26.05.2018,27.05.2018,</v>
      </c>
      <c r="H19" s="90" t="str">
        <f t="shared" si="1"/>
        <v>2.06.2018,3.06.2018,9*.06.2018,10.06.2018,11.06.2018,12.06.2018,16.06.2018,17.06.2018,23.06.2018,24.06.2018,30.06.2018,</v>
      </c>
      <c r="I19" s="90" t="str">
        <f t="shared" si="1"/>
        <v>1.07.2018,7.07.2018,8.07.2018,14.07.2018,15.07.2018,21.07.2018,22.07.2018,28.07.2018,29.07.2018,</v>
      </c>
      <c r="J19" s="90" t="str">
        <f t="shared" si="1"/>
        <v>4.08.2018,5.08.2018,11.08.2018,12.08.2018,18.08.2018,19.08.2018,25.08.2018,26.08.2018,</v>
      </c>
      <c r="K19" s="90" t="str">
        <f t="shared" si="1"/>
        <v>1.09.2018,2.09.2018,8.09.2018,9.09.2018,15.09.2018,16.09.2018,22.09.2018,23.09.2018,29.09.2018,30.09.2018,</v>
      </c>
      <c r="L19" s="90" t="str">
        <f t="shared" si="1"/>
        <v>6.10.2018,7.10.2018,13.10.2018,14.10.2018,20.10.2018,21.10.2018,27.10.2018,28.10.2018,</v>
      </c>
      <c r="M19" s="90" t="str">
        <f t="shared" si="1"/>
        <v>3.11.2018,4.11.2018,5.11.2018,10.11.2018,11.11.2018,17.11.2018,18.11.2018,24.11.2018,25.11.2018,</v>
      </c>
      <c r="N19" s="90" t="str">
        <f t="shared" si="1"/>
        <v>1.12.2018,2.12.2018,8.12.2018,9.12.2018,15.12.2018,16.12.2018,22.12.2018,23.12.2018,29*.12.2018,30.12.2018,31.12.2018,</v>
      </c>
      <c r="O19" t="s">
        <v>443</v>
      </c>
    </row>
    <row r="20" spans="1:15">
      <c r="B20">
        <f t="shared" si="0"/>
        <v>2019</v>
      </c>
      <c r="C20" s="90" t="str">
        <f t="shared" ref="C20:N20" si="2">SUBSTITUTE(CONCATENATE(SUBSTITUTE(C7,"+",""),","),",",CONCATENATE(".",C$18,".",$B20,","))</f>
        <v>1.01.2019,2.01.2019,3.01.2019,4.01.2019,5.01.2019,6.01.2019,7.01.2019,8.01.2019,12.01.2019,13.01.2019,19.01.2019,20.01.2019,26.01.2019,27.01.2019,</v>
      </c>
      <c r="D20" s="90" t="str">
        <f t="shared" si="2"/>
        <v>2.02.2019,3.02.2019,9.02.2019,10.02.2019,16.02.2019,17.02.2019,22*.02.2019,23.02.2019,24.02.2019,</v>
      </c>
      <c r="E20" s="90" t="str">
        <f t="shared" si="2"/>
        <v>2.03.2019,3.03.2019,7*.03.2019,8.03.2019,9.03.2019,10.03.2019,16.03.2019,17.03.2019,23.03.2019,24.03.2019,30.03.2019,31.03.2019,</v>
      </c>
      <c r="F20" s="90" t="str">
        <f t="shared" si="2"/>
        <v>6.04.2019,7.04.2019,13.04.2019,14.04.2019,20.04.2019,21.04.2019,27.04.2019,28.04.2019,30*.04.2019,</v>
      </c>
      <c r="G20" s="90" t="str">
        <f t="shared" si="2"/>
        <v>1.05.2019,2.05.2019,3.05.2019,4.05.2019,5.05.2019,8*.05.2019,9.05.2019,10.05.2019,11.05.2019,12.05.2019,18.05.2019,19.05.2019,25.05.2019,26.05.2019,</v>
      </c>
      <c r="H20" s="90" t="str">
        <f t="shared" si="2"/>
        <v>1.06.2019,2.06.2019,8.06.2019,9.06.2019,11*.06.2019,12.06.2019,15.06.2019,16.06.2019,22.06.2019,23.06.2019,29.06.2019,30.06.2019,</v>
      </c>
      <c r="I20" s="90" t="str">
        <f t="shared" si="2"/>
        <v>6.07.2019,7.07.2019,13.07.2019,14.07.2019,20.07.2019,21.07.2019,27.07.2019,28.07.2019,</v>
      </c>
      <c r="J20" s="90" t="str">
        <f t="shared" si="2"/>
        <v>3.08.2019,4.08.2019,10.08.2019,11.08.2019,17.08.2019,18.08.2019,24.08.2019,25.08.2019,31.08.2019,</v>
      </c>
      <c r="K20" s="90" t="str">
        <f t="shared" si="2"/>
        <v>1.09.2019,7.09.2019,8.09.2019,14.09.2019,15.09.2019,21.09.2019,22.09.2019,28.09.2019,29.09.2019,</v>
      </c>
      <c r="L20" s="90" t="str">
        <f t="shared" si="2"/>
        <v>5.10.2019,6.10.2019,12.10.2019,13.10.2019,19.10.2019,20.10.2019,26.10.2019,27.10.2019,</v>
      </c>
      <c r="M20" s="90" t="str">
        <f t="shared" si="2"/>
        <v>2.11.2019,3.11.2019,4.11.2019,9.11.2019,10.11.2019,16.11.2019,17.11.2019,23.11.2019,24.11.2019,30.11.2019,</v>
      </c>
      <c r="N20" s="90" t="str">
        <f t="shared" si="2"/>
        <v>1.12.2019,7.12.2019,8.12.2019,14.12.2019,15.12.2019,21.12.2019,22.12.2019,28.12.2019,29.12.2019,31*.12.2019,</v>
      </c>
      <c r="O20" t="s">
        <v>443</v>
      </c>
    </row>
    <row r="21" spans="1:15">
      <c r="B21">
        <f t="shared" si="0"/>
        <v>2020</v>
      </c>
      <c r="C21" s="90" t="str">
        <f t="shared" ref="C21:N21" si="3">SUBSTITUTE(CONCATENATE(SUBSTITUTE(C8,"+",""),","),",",CONCATENATE(".",C$18,".",$B21,","))</f>
        <v>1.01.2020,2.01.2020,3.01.2020,4.01.2020,5.01.2020,6.01.2020,7.01.2020,8.01.2020,11.01.2020,12.01.2020,18.01.2020,19.01.2020,25.01.2020,26.01.2020,</v>
      </c>
      <c r="D21" s="90" t="str">
        <f t="shared" si="3"/>
        <v>1.02.2020,2.02.2020,8.02.2020,9.02.2020,15.02.2020,16.02.2020,22.02.2020,23.02.2020,24.02.2020,29.02.2020,</v>
      </c>
      <c r="E21" s="90" t="str">
        <f t="shared" si="3"/>
        <v>1.03.2020,7.03.2020,8.03.2020,9.03.2020,14.03.2020,15.03.2020,21.03.2020,22.03.2020,28.03.2020,29.03.2020,</v>
      </c>
      <c r="F21" s="90" t="str">
        <f t="shared" si="3"/>
        <v>4.04.2020,5.04.2020,11.04.2020,12.04.2020,18.04.2020,19.04.2020,25.04.2020,26.04.2020,30*.04.2020,</v>
      </c>
      <c r="G21" s="90" t="str">
        <f t="shared" si="3"/>
        <v>1.05.2020,2.05.2020,3.05.2020,4.05.2020,5.05.2020,8*.05.2020,9.05.2020,10.05.2020,11.05.2020,16.05.2020,17.05.2020,23.05.2020,24.05.2020,30.05.2020,31.05.2020,</v>
      </c>
      <c r="H21" s="90" t="str">
        <f t="shared" si="3"/>
        <v>6.06.2020,7.06.2020,11*.06.2020,12.06.2020,13.06.2020,14.06.2020,20.06.2020,21.06.2020,27.06.2020,28.06.2020,</v>
      </c>
      <c r="I21" s="90" t="str">
        <f t="shared" si="3"/>
        <v>4.07.2020,5.07.2020,11.07.2020,12.07.2020,18.07.2020,19.07.2020,25.07.2020,26.07.2020,</v>
      </c>
      <c r="J21" s="90" t="str">
        <f t="shared" si="3"/>
        <v>1.08.2020,2.08.2020,8.08.2020,9.08.2020,15.08.2020,16.08.2020,22.08.2020,23.08.2020,29.08.2020,30.08.2020,</v>
      </c>
      <c r="K21" s="90" t="str">
        <f t="shared" si="3"/>
        <v>5.09.2020,6.09.2020,12.09.2020,13.09.2020,19.09.2020,20.09.2020,26.09.2020,27.09.2020,</v>
      </c>
      <c r="L21" s="90" t="str">
        <f t="shared" si="3"/>
        <v>3.10.2020,4.10.2020,10.10.2020,11.10.2020,17.10.2020,18.10.2020,24.10.2020,25.10.2020,31.10.2020,</v>
      </c>
      <c r="M21" s="90" t="str">
        <f t="shared" si="3"/>
        <v>1.11.2020,3*.11.2020,4.11.2020,7.11.2020,8.11.2020,14.11.2020,15.11.2020,21.11.2020,22.11.2020,28.11.2020,29.11.2020,</v>
      </c>
      <c r="N21" s="90" t="str">
        <f t="shared" si="3"/>
        <v>5.12.2020,6.12.2020,12.12.2020,13.12.2020,19.12.2020,20.12.2020,26.12.2020,27.12.2020,31*.12.2020,</v>
      </c>
      <c r="O21" t="s">
        <v>443</v>
      </c>
    </row>
    <row r="22" spans="1:15">
      <c r="B22">
        <f t="shared" si="0"/>
        <v>2021</v>
      </c>
      <c r="C22" s="90" t="str">
        <f t="shared" ref="C22:N22" si="4">SUBSTITUTE(CONCATENATE(SUBSTITUTE(C9,"+",""),","),",",CONCATENATE(".",C$18,".",$B22,","))</f>
        <v>1.01.2021,2.01.2021,3.01.2021,4.01.2021,5.01.2021,6.01.2021,7.01.2021,8.01.2021,9.01.2021,10.01.2021,16.01.2021,17.01.2021,23.01.2021,24.01.2021,30.01.2021,31.01.2021,</v>
      </c>
      <c r="D22" s="90" t="str">
        <f t="shared" si="4"/>
        <v>6.02.2021,7.02.2021,13.02.2021,14.02.2021,20.02.2021,21.02.2021,22*.02.2021,23.02.2021,27.02.2021,28.02.2021,</v>
      </c>
      <c r="E22" s="90" t="str">
        <f t="shared" si="4"/>
        <v>6.03.2021,7.03.2021,8*.03.2021,13.03.2021,14.03.2021,20.03.2021,21.03.2021,27.03.2021,28.03.2021,</v>
      </c>
      <c r="F22" s="90" t="str">
        <f t="shared" si="4"/>
        <v>3.04.2021,4.04.2021,10.04.2021,11.04.2021,17.04.2021,18.04.2021,24.04.2021,25.04.2021,30*.04.2021,</v>
      </c>
      <c r="G22" s="90" t="str">
        <f t="shared" si="4"/>
        <v>1.05.2021,2.05.2021,3.05.2021,8.05.2021,9.05.2021,10.05.2021,15.05.2021,16.05.2021,22.05.2021,23.05.2021,29.05.2021,30.05.2021,</v>
      </c>
      <c r="H22" s="90" t="str">
        <f t="shared" si="4"/>
        <v>5.06.2021,6.06.2021,11*.06.2021,12.06.2021,13.06.2021,14.06.2021,19.06.2021,20.06.2021,26.06.2021,27.06.2021,</v>
      </c>
      <c r="I22" s="90" t="str">
        <f t="shared" si="4"/>
        <v>3.07.2021,4.07.2021,10.07.2021,11.07.2021,17.07.2021,18.07.2021,24.07.2021,25.07.2021,31.07.2021,</v>
      </c>
      <c r="J22" s="90" t="str">
        <f t="shared" si="4"/>
        <v>1.08.2021,7.08.2021,8.08.2021,14.08.2021,15.08.2021,21.08.2021,22.08.2021,28.08.2021,29.08.2021,</v>
      </c>
      <c r="K22" s="90" t="str">
        <f t="shared" si="4"/>
        <v>4.09.2021,5.09.2021,11.09.2021,12.09.2021,18.09.2021,19.09.2021,25.09.2021,26.09.2021,</v>
      </c>
      <c r="L22" s="90" t="str">
        <f t="shared" si="4"/>
        <v>2.10.2021,3.10.2021,9.10.2021,10.10.2021,16.10.2021,17.10.2021,23.10.2021,24.10.2021,30.10.2021,31.10.2021,</v>
      </c>
      <c r="M22" s="90" t="str">
        <f t="shared" si="4"/>
        <v>3*.11.2021,4.11.2021,6.11.2021,7.11.2021,13.11.2021,14.11.2021,20.11.2021,21.11.2021,27.11.2021,28.11.2021,</v>
      </c>
      <c r="N22" s="90" t="str">
        <f t="shared" si="4"/>
        <v>4.12.2021,5.12.2021,11.12.2021,12.12.2021,18.12.2021,19.12.2021,25.12.2021,26.12.2021,31*.12.2021,</v>
      </c>
      <c r="O22" t="s">
        <v>443</v>
      </c>
    </row>
    <row r="23" spans="1:15">
      <c r="B23">
        <f t="shared" si="0"/>
        <v>2022</v>
      </c>
      <c r="C23" s="90" t="str">
        <f t="shared" ref="C23:N23" si="5">SUBSTITUTE(CONCATENATE(SUBSTITUTE(C10,"+",""),","),",",CONCATENATE(".",C$18,".",$B23,","))</f>
        <v>1.01.2022,2.01.2022,3.01.2022,4.01.2022,5.01.2022,6.01.2022,7.01.2022,8.01.2022,9.01.2022,15.01.2022,16.01.2022,22.01.2022,23.01.2022,29.01.2022,30.01.2022,</v>
      </c>
      <c r="D23" s="90" t="str">
        <f t="shared" si="5"/>
        <v>5.02.2022,6.02.2022,12.02.2022,13.02.2022,19.02.2022,20.02.2022,22*.02.2022,23.02.2022,26.02.2022,27.02.2022,</v>
      </c>
      <c r="E23" s="90" t="str">
        <f t="shared" si="5"/>
        <v>5.03.2022,6.03.2022,7*.03.2022,8.03.2022,12.03.2022,13.03.2022,19.03.2022,20.03.2022,26.03.2022,27.03.2022,</v>
      </c>
      <c r="F23" s="90" t="str">
        <f t="shared" si="5"/>
        <v>2.04.2022,3.04.2022,9.04.2022,10.04.2022,16.04.2022,17.04.2022,23.04.2022,24.04.2022,30.04.2022,</v>
      </c>
      <c r="G23" s="90" t="str">
        <f t="shared" si="5"/>
        <v>1.05.2022,2.05.2022,7.05.2022,8.05.2022,9.05.2022,14.05.2022,15.05.2022,21.05.2022,22.05.2022,28.05.2022,29.05.2022,</v>
      </c>
      <c r="H23" s="90" t="str">
        <f t="shared" si="5"/>
        <v>4.06.2022,5.06.2022,11.06.2022,12.06.2022,13.06.2022,18.06.2022,19.06.2022,25.06.2022,26.06.2022,</v>
      </c>
      <c r="I23" s="90" t="str">
        <f t="shared" si="5"/>
        <v>2.07.2022,3.07.2022,9.07.2022,10.07.2022,16.07.2022,17.07.2022,23.07.2022,24.07.2022,30.07.2022,31.07.2022,</v>
      </c>
      <c r="J23" s="90" t="str">
        <f t="shared" si="5"/>
        <v>6.08.2022,7.08.2022,13.08.2022,14.08.2022,20.08.2022,21.08.2022,27.08.2022,28.08.2022,</v>
      </c>
      <c r="K23" s="90" t="str">
        <f t="shared" si="5"/>
        <v>3.09.2022,4.09.2022,10.09.2022,11.09.2022,17.09.2022,18.09.2022,24.09.2022,25.09.2022,</v>
      </c>
      <c r="L23" s="90" t="str">
        <f t="shared" si="5"/>
        <v>1.10.2022,2.10.2022,8.10.2022,9.10.2022,15.10.2022,16.10.2022,22.10.2022,23.10.2022,29.10.2022,30.10.2022,</v>
      </c>
      <c r="M23" s="90" t="str">
        <f t="shared" si="5"/>
        <v>3*.11.2022,4.11.2022,5.11.2022,6.11.2022,12.11.2022,13.11.2022,19.11.2022,20.11.2022,26.11.2022,27.11.2022,</v>
      </c>
      <c r="N23" s="90" t="str">
        <f t="shared" si="5"/>
        <v>3.12.2022,4.12.2022,10.12.2022,11.12.2022,17.12.2022,18.12.2022,24.12.2022,25.12.2022,31.12.2022,</v>
      </c>
      <c r="O23" t="s">
        <v>443</v>
      </c>
    </row>
    <row r="24" spans="1:15">
      <c r="B24">
        <f t="shared" si="0"/>
        <v>2023</v>
      </c>
      <c r="C24" s="90" t="str">
        <f t="shared" ref="C24:N24" si="6">SUBSTITUTE(CONCATENATE(SUBSTITUTE(C11,"+",""),","),",",CONCATENATE(".",C$18,".",$B24,","))</f>
        <v>1.01.2023,2.01.2023,3.01.2023,4.01.2023,5.01.2023,6.01.2023,7.01.2023,8.01.2023,14.01.2023,15.01.2023,21.01.2023,22.01.2023,28.01.2023,29.01.2023,</v>
      </c>
      <c r="D24" s="90" t="str">
        <f t="shared" si="6"/>
        <v>4.02.2023,5.02.2023,11.02.2023,12.02.2023,18.02.2023,19.02.2023,22*.02.2023,23.02.2023,25.02.2023,26.02.2023,</v>
      </c>
      <c r="E24" s="90" t="str">
        <f t="shared" si="6"/>
        <v>4.03.2023,5.03.2023,7*.03.2023,8.03.2023,11.03.2023,12.03.2023,18.03.2023,19.03.2023,25.03.2023,26.03.2023,</v>
      </c>
      <c r="F24" s="90" t="str">
        <f t="shared" si="6"/>
        <v>1.04.2023,2.04.2023,8.04.2023,9.04.2023,15.04.2023,16.04.2023,22.04.2023,23.04.2023,29.04.2023,30.04.2023,</v>
      </c>
      <c r="G24" s="90" t="str">
        <f t="shared" si="6"/>
        <v>1.05.2023,6.05.2023,7.05.2023,8*.05.2023,9.05.2023,13.05.2023,14.05.2023,20.05.2023,21.05.2023,27.05.2023,28.05.2023,</v>
      </c>
      <c r="H24" s="90" t="str">
        <f t="shared" si="6"/>
        <v>3.06.2023,4.06.2023,10.06.2023,11.06.2023,12.06.2023,17.06.2023,18.06.2023,24.06.2023,25.06.2023,</v>
      </c>
      <c r="I24" s="90" t="str">
        <f t="shared" si="6"/>
        <v>1.07.2023,2.07.2023,8.07.2023,9.07.2023,15.07.2023,16.07.2023,22.07.2023,23.07.2023,29.07.2023,30.07.2023,</v>
      </c>
      <c r="J24" s="90" t="str">
        <f t="shared" si="6"/>
        <v>5.08.2023,6.08.2023,12.08.2023,13.08.2023,19.08.2023,20.08.2023,26.08.2023,27.08.2023,</v>
      </c>
      <c r="K24" s="90" t="str">
        <f t="shared" si="6"/>
        <v>2.09.2023,3.09.2023,9.09.2023,10.09.2023,16.09.2023,17.09.2023,23.09.2023,24.09.2023,30.09.2023,</v>
      </c>
      <c r="L24" s="90" t="str">
        <f t="shared" si="6"/>
        <v>1.10.2023,7.10.2023,8.10.2023,14.10.2023,15.10.2023,21.10.2023,22.10.2023,28.10.2023,29.10.2023,</v>
      </c>
      <c r="M24" s="90" t="str">
        <f t="shared" si="6"/>
        <v>3*.11.2023,4.11.2023,5.11.2023,6.11.2023,11.11.2023,12.11.2023,18.11.2023,19.11.2023,25.11.2023,26.11.2023,</v>
      </c>
      <c r="N24" s="90" t="str">
        <f t="shared" si="6"/>
        <v>2.12.2023,3.12.2023,9.12.2023,10.12.2023,16.12.2023,17.12.2023,23.12.2023,24.12.2023,30.12.2023,31.12.2023,</v>
      </c>
      <c r="O24" t="s">
        <v>443</v>
      </c>
    </row>
    <row r="25" spans="1:15">
      <c r="B25">
        <f t="shared" si="0"/>
        <v>2024</v>
      </c>
      <c r="C25" s="90" t="str">
        <f t="shared" ref="C25:N25" si="7">SUBSTITUTE(CONCATENATE(SUBSTITUTE(C12,"+",""),","),",",CONCATENATE(".",C$18,".",$B25,","))</f>
        <v>1.01.2024,2.01.2024,3.01.2024,4.01.2024,5.01.2024,6.01.2024,7.01.2024,8.01.2024,13.01.2024,14.01.2024,20.01.2024,21.01.2024,27.01.2024,28.01.2024,</v>
      </c>
      <c r="D25" s="90" t="str">
        <f t="shared" si="7"/>
        <v>3.02.2024,4.02.2024,10.02.2024,11.02.2024,17.02.2024,18.02.2024,22*.02.2024,23.02.2024,24.02.2024,25.02.2024,</v>
      </c>
      <c r="E25" s="90" t="str">
        <f t="shared" si="7"/>
        <v>2.03.2024,3.03.2024,7*.03.2024,8.03.2024,9.03.2024,10.03.2024,16.03.2024,17.03.2024,23.03.2024,24.03.2024,30.03.2024,31.03.2024,</v>
      </c>
      <c r="F25" s="90" t="str">
        <f t="shared" si="7"/>
        <v>6.04.2024,7.04.2024,13.04.2024,14.04.2024,20.04.2024,21.04.2024,27.04.2024,28.04.2024,30*.04.2024,</v>
      </c>
      <c r="G25" s="90" t="str">
        <f t="shared" si="7"/>
        <v>1.05.2024,4.05.2024,5.05.2024,8*.05.2024,9.05.2024,11.05.2024,12.05.2024,18.05.2024,19.05.2024,25.05.2024,26.05.2024,</v>
      </c>
      <c r="H25" s="90" t="str">
        <f t="shared" si="7"/>
        <v>1.06.2024,2.06.2024,8.06.2024,9.06.2024,11*.06.2024,12.06.2024,15.06.2024,16.06.2024,22.06.2024,23.06.2024,29.06.2024,30.06.2024,</v>
      </c>
      <c r="I25" s="90" t="str">
        <f t="shared" si="7"/>
        <v>6.07.2024,7.07.2024,13.07.2024,14.07.2024,20.07.2024,21.07.2024,27.07.2024,28.07.2024,</v>
      </c>
      <c r="J25" s="90" t="str">
        <f t="shared" si="7"/>
        <v>3.08.2024,4.08.2024,10.08.2024,11.08.2024,17.08.2024,18.08.2024,24.08.2024,25.08.2024,31.08.2024,</v>
      </c>
      <c r="K25" s="90" t="str">
        <f t="shared" si="7"/>
        <v>1.09.2024,7.09.2024,8.09.2024,14.09.2024,15.09.2024,21.09.2024,22.09.2024,28.09.2024,29.09.2024,</v>
      </c>
      <c r="L25" s="90" t="str">
        <f t="shared" si="7"/>
        <v>5.10.2024,6.10.2024,12.10.2024,13.10.2024,19.10.2024,20.10.2024,26.10.2024,27.10.2024,</v>
      </c>
      <c r="M25" s="90" t="str">
        <f t="shared" si="7"/>
        <v>2.11.2024,3.11.2024,4.11.2024,9.11.2024,10.11.2024,16.11.2024,17.11.2024,23.11.2024,24.11.2024,30.11.2024,</v>
      </c>
      <c r="N25" s="90" t="str">
        <f t="shared" si="7"/>
        <v>1.12.2024,7.12.2024,8.12.2024,14.12.2024,15.12.2024,21.12.2024,22.12.2024,28.12.2024,29.12.2024,31*.12.2024,</v>
      </c>
      <c r="O25" t="s">
        <v>443</v>
      </c>
    </row>
    <row r="26" spans="1:15">
      <c r="B26">
        <f t="shared" si="0"/>
        <v>2025</v>
      </c>
      <c r="C26" s="90" t="str">
        <f t="shared" ref="C26:N26" si="8">SUBSTITUTE(CONCATENATE(SUBSTITUTE(C13,"+",""),","),",",CONCATENATE(".",C$18,".",$B26,","))</f>
        <v>1.01.2025,2.01.2025,3.01.2025,4.01.2025,5.01.2025,6.01.2025,7.01.2025,8.01.2025,11.01.2025,12.01.2025,18.01.2025,19.01.2025,25.01.2025,26.01.2025,</v>
      </c>
      <c r="D26" s="90" t="str">
        <f t="shared" si="8"/>
        <v>1.02.2025,2.02.2025,8.02.2025,9.02.2025,15.02.2025,16.02.2025,22.02.2025,23.02.2025,24.02.2025,</v>
      </c>
      <c r="E26" s="90" t="str">
        <f t="shared" si="8"/>
        <v>1.03.2025,2.03.2025,7*.03.2025,8.03.2025,9.03.2025,10.03.2025,15.03.2025,16.03.2025,22.03.2025,23.03.2025,29.03.2025,30.03.2025,</v>
      </c>
      <c r="F26" s="90" t="str">
        <f t="shared" si="8"/>
        <v>5.04.2025,6.04.2025,12.04.2025,13.04.2025,19.04.2025,20.04.2025,26.04.2025,27.04.2025,30*.04.2025,</v>
      </c>
      <c r="G26" s="90" t="str">
        <f t="shared" si="8"/>
        <v>1.05.2025,3.05.2025,4.05.2025,8*.05.2025,9.05.2025,10.05.2025,11.05.2025,17.05.2025,18.05.2025,24.05.2025,25.05.2025,31.05.2025,</v>
      </c>
      <c r="H26" s="90" t="str">
        <f t="shared" si="8"/>
        <v>1.06.2025,7.06.2025,8.06.2025,11*.06.2025,12.06.2025,14.06.2025,15.06.2025,21.06.2025,22.06.2025,28.06.2025,29.06.2025,</v>
      </c>
      <c r="I26" s="90" t="str">
        <f t="shared" si="8"/>
        <v>5.07.2025,6.07.2025,12.07.2025,13.07.2025,19.07.2025,20.07.2025,26.07.2025,27.07.2025,</v>
      </c>
      <c r="J26" s="90" t="str">
        <f t="shared" si="8"/>
        <v>2.08.2025,3.08.2025,9.08.2025,10.08.2025,16.08.2025,17.08.2025,23.08.2025,24.08.2025,30.08.2025,31.08.2025,</v>
      </c>
      <c r="K26" s="90" t="str">
        <f t="shared" si="8"/>
        <v>6.09.2025,7.09.2025,13.09.2025,14.09.2025,20.09.2025,21.09.2025,27.09.2025,28.09.2025,</v>
      </c>
      <c r="L26" s="90" t="str">
        <f t="shared" si="8"/>
        <v>4.10.2025,5.10.2025,11.10.2025,12.10.2025,18.10.2025,19.10.2025,25.10.2025,26.10.2025,</v>
      </c>
      <c r="M26" s="90" t="str">
        <f t="shared" si="8"/>
        <v>1.11.2025,2.11.2025,3*.11.2025,4.11.2025,8.11.2025,9.11.2025,15.11.2025,16.11.2025,22.11.2025,23.11.2025,29.11.2025,30.11.2025,</v>
      </c>
      <c r="N26" s="90" t="str">
        <f t="shared" si="8"/>
        <v>6.12.2025,7.12.2025,13.12.2025,14.12.2025,20.12.2025,21.12.2025,27.12.2025,28.12.2025,31*.12.2025,</v>
      </c>
      <c r="O26" t="s">
        <v>443</v>
      </c>
    </row>
    <row r="31" spans="1:15">
      <c r="A31" t="s">
        <v>515</v>
      </c>
      <c r="B31" t="str">
        <f>","&amp;SUBSTITUTE(TEXTJOIN(",",1,C19:N26),",,",",")</f>
        <v>,1.01.2018,2.01.2018,3.01.2018,4.01.2018,5.01.2018,6.01.2018,7.01.2018,8.01.2018,13.01.2018,14.01.2018,20.01.2018,21.01.2018,27.01.2018,28.01.2018,3.02.2018,4.02.2018,10.02.2018,11.02.2018,17.02.2018,18.02.2018,22*.02.2018,23.02.2018,24.02.2018,25.02.2018,3.03.2018,4.03.2018,7*.03.2018,8.03.2018,9.03.2018,10.03.2018,11.03.2018,17.03.2018,18.03.2018,24.03.2018,25.03.2018,31.03.2018,1.04.2018,7.04.2018,8.04.2018,14.04.2018,15.04.2018,21.04.2018,22.04.2018,28*.04.2018,29.04.2018,30.04.2018,1.05.2018,2.05.2018,5.05.2018,6.05.2018,8*.05.2018,9.05.2018,12.05.2018,13.05.2018,19.05.2018,20.05.2018,26.05.2018,27.05.2018,2.06.2018,3.06.2018,9*.06.2018,10.06.2018,11.06.2018,12.06.2018,16.06.2018,17.06.2018,23.06.2018,24.06.2018,30.06.2018,1.07.2018,7.07.2018,8.07.2018,14.07.2018,15.07.2018,21.07.2018,22.07.2018,28.07.2018,29.07.2018,4.08.2018,5.08.2018,11.08.2018,12.08.2018,18.08.2018,19.08.2018,25.08.2018,26.08.2018,1.09.2018,2.09.2018,8.09.2018,9.09.2018,15.09.2018,16.09.2018,22.09.2018,23.09.2018,29.09.2018,30.09.2018,6.10.2018,7.10.2018,13.10.2018,14.10.2018,20.10.2018,21.10.2018,27.10.2018,28.10.2018,3.11.2018,4.11.2018,5.11.2018,10.11.2018,11.11.2018,17.11.2018,18.11.2018,24.11.2018,25.11.2018,1.12.2018,2.12.2018,8.12.2018,9.12.2018,15.12.2018,16.12.2018,22.12.2018,23.12.2018,29*.12.2018,30.12.2018,31.12.2018,1.01.2019,2.01.2019,3.01.2019,4.01.2019,5.01.2019,6.01.2019,7.01.2019,8.01.2019,12.01.2019,13.01.2019,19.01.2019,20.01.2019,26.01.2019,27.01.2019,2.02.2019,3.02.2019,9.02.2019,10.02.2019,16.02.2019,17.02.2019,22*.02.2019,23.02.2019,24.02.2019,2.03.2019,3.03.2019,7*.03.2019,8.03.2019,9.03.2019,10.03.2019,16.03.2019,17.03.2019,23.03.2019,24.03.2019,30.03.2019,31.03.2019,6.04.2019,7.04.2019,13.04.2019,14.04.2019,20.04.2019,21.04.2019,27.04.2019,28.04.2019,30*.04.2019,1.05.2019,2.05.2019,3.05.2019,4.05.2019,5.05.2019,8*.05.2019,9.05.2019,10.05.2019,11.05.2019,12.05.2019,18.05.2019,19.05.2019,25.05.2019,26.05.2019,1.06.2019,2.06.2019,8.06.2019,9.06.2019,11*.06.2019,12.06.2019,15.06.2019,16.06.2019,22.06.2019,23.06.2019,29.06.2019,30.06.2019,6.07.2019,7.07.2019,13.07.2019,14.07.2019,20.07.2019,21.07.2019,27.07.2019,28.07.2019,3.08.2019,4.08.2019,10.08.2019,11.08.2019,17.08.2019,18.08.2019,24.08.2019,25.08.2019,31.08.2019,1.09.2019,7.09.2019,8.09.2019,14.09.2019,15.09.2019,21.09.2019,22.09.2019,28.09.2019,29.09.2019,5.10.2019,6.10.2019,12.10.2019,13.10.2019,19.10.2019,20.10.2019,26.10.2019,27.10.2019,2.11.2019,3.11.2019,4.11.2019,9.11.2019,10.11.2019,16.11.2019,17.11.2019,23.11.2019,24.11.2019,30.11.2019,1.12.2019,7.12.2019,8.12.2019,14.12.2019,15.12.2019,21.12.2019,22.12.2019,28.12.2019,29.12.2019,31*.12.2019,1.01.2020,2.01.2020,3.01.2020,4.01.2020,5.01.2020,6.01.2020,7.01.2020,8.01.2020,11.01.2020,12.01.2020,18.01.2020,19.01.2020,25.01.2020,26.01.2020,1.02.2020,2.02.2020,8.02.2020,9.02.2020,15.02.2020,16.02.2020,22.02.2020,23.02.2020,24.02.2020,29.02.2020,1.03.2020,7.03.2020,8.03.2020,9.03.2020,14.03.2020,15.03.2020,21.03.2020,22.03.2020,28.03.2020,29.03.2020,4.04.2020,5.04.2020,11.04.2020,12.04.2020,18.04.2020,19.04.2020,25.04.2020,26.04.2020,30*.04.2020,1.05.2020,2.05.2020,3.05.2020,4.05.2020,5.05.2020,8*.05.2020,9.05.2020,10.05.2020,11.05.2020,16.05.2020,17.05.2020,23.05.2020,24.05.2020,30.05.2020,31.05.2020,6.06.2020,7.06.2020,11*.06.2020,12.06.2020,13.06.2020,14.06.2020,20.06.2020,21.06.2020,27.06.2020,28.06.2020,4.07.2020,5.07.2020,11.07.2020,12.07.2020,18.07.2020,19.07.2020,25.07.2020,26.07.2020,1.08.2020,2.08.2020,8.08.2020,9.08.2020,15.08.2020,16.08.2020,22.08.2020,23.08.2020,29.08.2020,30.08.2020,5.09.2020,6.09.2020,12.09.2020,13.09.2020,19.09.2020,20.09.2020,26.09.2020,27.09.2020,3.10.2020,4.10.2020,10.10.2020,11.10.2020,17.10.2020,18.10.2020,24.10.2020,25.10.2020,31.10.2020,1.11.2020,3*.11.2020,4.11.2020,7.11.2020,8.11.2020,14.11.2020,15.11.2020,21.11.2020,22.11.2020,28.11.2020,29.11.2020,5.12.2020,6.12.2020,12.12.2020,13.12.2020,19.12.2020,20.12.2020,26.12.2020,27.12.2020,31*.12.2020,1.01.2021,2.01.2021,3.01.2021,4.01.2021,5.01.2021,6.01.2021,7.01.2021,8.01.2021,9.01.2021,10.01.2021,16.01.2021,17.01.2021,23.01.2021,24.01.2021,30.01.2021,31.01.2021,6.02.2021,7.02.2021,13.02.2021,14.02.2021,20.02.2021,21.02.2021,22*.02.2021,23.02.2021,27.02.2021,28.02.2021,6.03.2021,7.03.2021,8*.03.2021,13.03.2021,14.03.2021,20.03.2021,21.03.2021,27.03.2021,28.03.2021,3.04.2021,4.04.2021,10.04.2021,11.04.2021,17.04.2021,18.04.2021,24.04.2021,25.04.2021,30*.04.2021,1.05.2021,2.05.2021,3.05.2021,8.05.2021,9.05.2021,10.05.2021,15.05.2021,16.05.2021,22.05.2021,23.05.2021,29.05.2021,30.05.2021,5.06.2021,6.06.2021,11*.06.2021,12.06.2021,13.06.2021,14.06.2021,19.06.2021,20.06.2021,26.06.2021,27.06.2021,3.07.2021,4.07.2021,10.07.2021,11.07.2021,17.07.2021,18.07.2021,24.07.2021,25.07.2021,31.07.2021,1.08.2021,7.08.2021,8.08.2021,14.08.2021,15.08.2021,21.08.2021,22.08.2021,28.08.2021,29.08.2021,4.09.2021,5.09.2021,11.09.2021,12.09.2021,18.09.2021,19.09.2021,25.09.2021,26.09.2021,2.10.2021,3.10.2021,9.10.2021,10.10.2021,16.10.2021,17.10.2021,23.10.2021,24.10.2021,30.10.2021,31.10.2021,3*.11.2021,4.11.2021,6.11.2021,7.11.2021,13.11.2021,14.11.2021,20.11.2021,21.11.2021,27.11.2021,28.11.2021,4.12.2021,5.12.2021,11.12.2021,12.12.2021,18.12.2021,19.12.2021,25.12.2021,26.12.2021,31*.12.2021,1.01.2022,2.01.2022,3.01.2022,4.01.2022,5.01.2022,6.01.2022,7.01.2022,8.01.2022,9.01.2022,15.01.2022,16.01.2022,22.01.2022,23.01.2022,29.01.2022,30.01.2022,5.02.2022,6.02.2022,12.02.2022,13.02.2022,19.02.2022,20.02.2022,22*.02.2022,23.02.2022,26.02.2022,27.02.2022,5.03.2022,6.03.2022,7*.03.2022,8.03.2022,12.03.2022,13.03.2022,19.03.2022,20.03.2022,26.03.2022,27.03.2022,2.04.2022,3.04.2022,9.04.2022,10.04.2022,16.04.2022,17.04.2022,23.04.2022,24.04.2022,30.04.2022,1.05.2022,2.05.2022,7.05.2022,8.05.2022,9.05.2022,14.05.2022,15.05.2022,21.05.2022,22.05.2022,28.05.2022,29.05.2022,4.06.2022,5.06.2022,11.06.2022,12.06.2022,13.06.2022,18.06.2022,19.06.2022,25.06.2022,26.06.2022,2.07.2022,3.07.2022,9.07.2022,10.07.2022,16.07.2022,17.07.2022,23.07.2022,24.07.2022,30.07.2022,31.07.2022,6.08.2022,7.08.2022,13.08.2022,14.08.2022,20.08.2022,21.08.2022,27.08.2022,28.08.2022,3.09.2022,4.09.2022,10.09.2022,11.09.2022,17.09.2022,18.09.2022,24.09.2022,25.09.2022,1.10.2022,2.10.2022,8.10.2022,9.10.2022,15.10.2022,16.10.2022,22.10.2022,23.10.2022,29.10.2022,30.10.2022,3*.11.2022,4.11.2022,5.11.2022,6.11.2022,12.11.2022,13.11.2022,19.11.2022,20.11.2022,26.11.2022,27.11.2022,3.12.2022,4.12.2022,10.12.2022,11.12.2022,17.12.2022,18.12.2022,24.12.2022,25.12.2022,31.12.2022,1.01.2023,2.01.2023,3.01.2023,4.01.2023,5.01.2023,6.01.2023,7.01.2023,8.01.2023,14.01.2023,15.01.2023,21.01.2023,22.01.2023,28.01.2023,29.01.2023,4.02.2023,5.02.2023,11.02.2023,12.02.2023,18.02.2023,19.02.2023,22*.02.2023,23.02.2023,25.02.2023,26.02.2023,4.03.2023,5.03.2023,7*.03.2023,8.03.2023,11.03.2023,12.03.2023,18.03.2023,19.03.2023,25.03.2023,26.03.2023,1.04.2023,2.04.2023,8.04.2023,9.04.2023,15.04.2023,16.04.2023,22.04.2023,23.04.2023,29.04.2023,30.04.2023,1.05.2023,6.05.2023,7.05.2023,8*.05.2023,9.05.2023,13.05.2023,14.05.2023,20.05.2023,21.05.2023,27.05.2023,28.05.2023,3.06.2023,4.06.2023,10.06.2023,11.06.2023,12.06.2023,17.06.2023,18.06.2023,24.06.2023,25.06.2023,1.07.2023,2.07.2023,8.07.2023,9.07.2023,15.07.2023,16.07.2023,22.07.2023,23.07.2023,29.07.2023,30.07.2023,5.08.2023,6.08.2023,12.08.2023,13.08.2023,19.08.2023,20.08.2023,26.08.2023,27.08.2023,2.09.2023,3.09.2023,9.09.2023,10.09.2023,16.09.2023,17.09.2023,23.09.2023,24.09.2023,30.09.2023,1.10.2023,7.10.2023,8.10.2023,14.10.2023,15.10.2023,21.10.2023,22.10.2023,28.10.2023,29.10.2023,3*.11.2023,4.11.2023,5.11.2023,6.11.2023,11.11.2023,12.11.2023,18.11.2023,19.11.2023,25.11.2023,26.11.2023,2.12.2023,3.12.2023,9.12.2023,10.12.2023,16.12.2023,17.12.2023,23.12.2023,24.12.2023,30.12.2023,31.12.2023,1.01.2024,2.01.2024,3.01.2024,4.01.2024,5.01.2024,6.01.2024,7.01.2024,8.01.2024,13.01.2024,14.01.2024,20.01.2024,21.01.2024,27.01.2024,28.01.2024,3.02.2024,4.02.2024,10.02.2024,11.02.2024,17.02.2024,18.02.2024,22*.02.2024,23.02.2024,24.02.2024,25.02.2024,2.03.2024,3.03.2024,7*.03.2024,8.03.2024,9.03.2024,10.03.2024,16.03.2024,17.03.2024,23.03.2024,24.03.2024,30.03.2024,31.03.2024,6.04.2024,7.04.2024,13.04.2024,14.04.2024,20.04.2024,21.04.2024,27.04.2024,28.04.2024,30*.04.2024,1.05.2024,4.05.2024,5.05.2024,8*.05.2024,9.05.2024,11.05.2024,12.05.2024,18.05.2024,19.05.2024,25.05.2024,26.05.2024,1.06.2024,2.06.2024,8.06.2024,9.06.2024,11*.06.2024,12.06.2024,15.06.2024,16.06.2024,22.06.2024,23.06.2024,29.06.2024,30.06.2024,6.07.2024,7.07.2024,13.07.2024,14.07.2024,20.07.2024,21.07.2024,27.07.2024,28.07.2024,3.08.2024,4.08.2024,10.08.2024,11.08.2024,17.08.2024,18.08.2024,24.08.2024,25.08.2024,31.08.2024,1.09.2024,7.09.2024,8.09.2024,14.09.2024,15.09.2024,21.09.2024,22.09.2024,28.09.2024,29.09.2024,5.10.2024,6.10.2024,12.10.2024,13.10.2024,19.10.2024,20.10.2024,26.10.2024,27.10.2024,2.11.2024,3.11.2024,4.11.2024,9.11.2024,10.11.2024,16.11.2024,17.11.2024,23.11.2024,24.11.2024,30.11.2024,1.12.2024,7.12.2024,8.12.2024,14.12.2024,15.12.2024,21.12.2024,22.12.2024,28.12.2024,29.12.2024,31*.12.2024,1.01.2025,2.01.2025,3.01.2025,4.01.2025,5.01.2025,6.01.2025,7.01.2025,8.01.2025,11.01.2025,12.01.2025,18.01.2025,19.01.2025,25.01.2025,26.01.2025,1.02.2025,2.02.2025,8.02.2025,9.02.2025,15.02.2025,16.02.2025,22.02.2025,23.02.2025,24.02.2025,1.03.2025,2.03.2025,7*.03.2025,8.03.2025,9.03.2025,10.03.2025,15.03.2025,16.03.2025,22.03.2025,23.03.2025,29.03.2025,30.03.2025,5.04.2025,6.04.2025,12.04.2025,13.04.2025,19.04.2025,20.04.2025,26.04.2025,27.04.2025,30*.04.2025,1.05.2025,3.05.2025,4.05.2025,8*.05.2025,9.05.2025,10.05.2025,11.05.2025,17.05.2025,18.05.2025,24.05.2025,25.05.2025,31.05.2025,1.06.2025,7.06.2025,8.06.2025,11*.06.2025,12.06.2025,14.06.2025,15.06.2025,21.06.2025,22.06.2025,28.06.2025,29.06.2025,5.07.2025,6.07.2025,12.07.2025,13.07.2025,19.07.2025,20.07.2025,26.07.2025,27.07.2025,2.08.2025,3.08.2025,9.08.2025,10.08.2025,16.08.2025,17.08.2025,23.08.2025,24.08.2025,30.08.2025,31.08.2025,6.09.2025,7.09.2025,13.09.2025,14.09.2025,20.09.2025,21.09.2025,27.09.2025,28.09.2025,4.10.2025,5.10.2025,11.10.2025,12.10.2025,18.10.2025,19.10.2025,25.10.2025,26.10.2025,1.11.2025,2.11.2025,3*.11.2025,4.11.2025,8.11.2025,9.11.2025,15.11.2025,16.11.2025,22.11.2025,23.11.2025,29.11.2025,30.11.2025,6.12.2025,7.12.2025,13.12.2025,14.12.2025,20.12.2025,21.12.2025,27.12.2025,28.12.2025,31*.12.2025,</v>
      </c>
    </row>
    <row r="32" spans="1:15">
      <c r="A32" t="s">
        <v>516</v>
      </c>
      <c r="B32" t="s">
        <v>517</v>
      </c>
      <c r="J32" t="s">
        <v>518</v>
      </c>
    </row>
    <row r="33" spans="1:10">
      <c r="A33" s="88">
        <f>'Для заполнения'!D12</f>
        <v>43861</v>
      </c>
      <c r="B33" t="str">
        <f>IF(A33&lt;='Для заполнения'!$D$13,IF(ISNUMBER(FIND(CONCATENATE(",",DAY(A33),".",TEXT(MONTH(A33),"00"),".",YEAR(A33)),$B$31)),CONCATENATE(TEXT(DAY(A33),"00"),".",TEXT(MONTH(A33),"00"),".",YEAR(A33)),""),"")</f>
        <v/>
      </c>
      <c r="E33" t="str">
        <f>IF(A33&lt;='Для заполнения'!$D$13,"(командировка)","")</f>
        <v>(командировка)</v>
      </c>
      <c r="J33" t="str">
        <f>IF(A33&lt;='Для заполнения'!$D$13,IF(ISNUMBER(FIND(CONCATENATE(",",DAY(A33),".",TEXT(MONTH(A33),"00"),".",YEAR(A33)),$B$31)),"",CONCATENATE(TEXT(DAY(A33),"00"),".",TEXT(MONTH(A33),"00"),".",YEAR(A33))),"")</f>
        <v>31.01.2020</v>
      </c>
    </row>
    <row r="34" spans="1:10">
      <c r="A34" s="88">
        <f t="shared" ref="A34:A65" si="9">A33+1</f>
        <v>43862</v>
      </c>
      <c r="B34" s="90" t="str">
        <f>IF(A34&lt;='Для заполнения'!$D$13,IF(ISNUMBER(FIND(CONCATENATE(",",DAY(A34),".",TEXT(MONTH(A34),"00"),".",YEAR(A34)),$B$31)),CONCATENATE(TEXT(DAY(A34),"00"),".",TEXT(MONTH(A34),"00"),".",YEAR(A34)),""),"")</f>
        <v>01.02.2020</v>
      </c>
      <c r="E34" t="str">
        <f>IF(A34&lt;='Для заполнения'!$D$13,"(командировка)","")</f>
        <v>(командировка)</v>
      </c>
      <c r="J34" s="90" t="str">
        <f>IF(A34&lt;='Для заполнения'!$D$13,IF(ISNUMBER(FIND(CONCATENATE(",",DAY(A34),".",TEXT(MONTH(A34),"00"),".",YEAR(A34)),$B$31)),"",CONCATENATE(TEXT(DAY(A34),"00"),".",TEXT(MONTH(A34),"00"),".",YEAR(A34))),"")</f>
        <v/>
      </c>
    </row>
    <row r="35" spans="1:10">
      <c r="A35" s="88">
        <f t="shared" si="9"/>
        <v>43863</v>
      </c>
      <c r="B35" s="90" t="str">
        <f>IF(A35&lt;='Для заполнения'!$D$13,IF(ISNUMBER(FIND(CONCATENATE(",",DAY(A35),".",TEXT(MONTH(A35),"00"),".",YEAR(A35)),$B$31)),CONCATENATE(TEXT(DAY(A35),"00"),".",TEXT(MONTH(A35),"00"),".",YEAR(A35)),""),"")</f>
        <v>02.02.2020</v>
      </c>
      <c r="E35" t="str">
        <f>IF(A35&lt;='Для заполнения'!$D$13,"(командировка)","")</f>
        <v>(командировка)</v>
      </c>
      <c r="J35" s="90" t="str">
        <f>IF(A35&lt;='Для заполнения'!$D$13,IF(ISNUMBER(FIND(CONCATENATE(",",DAY(A35),".",TEXT(MONTH(A35),"00"),".",YEAR(A35)),$B$31)),"",CONCATENATE(TEXT(DAY(A35),"00"),".",TEXT(MONTH(A35),"00"),".",YEAR(A35))),"")</f>
        <v/>
      </c>
    </row>
    <row r="36" spans="1:10">
      <c r="A36" s="88">
        <f t="shared" si="9"/>
        <v>43864</v>
      </c>
      <c r="B36" s="90" t="str">
        <f>IF(A36&lt;='Для заполнения'!$D$13,IF(ISNUMBER(FIND(CONCATENATE(",",DAY(A36),".",TEXT(MONTH(A36),"00"),".",YEAR(A36)),$B$31)),CONCATENATE(TEXT(DAY(A36),"00"),".",TEXT(MONTH(A36),"00"),".",YEAR(A36)),""),"")</f>
        <v/>
      </c>
      <c r="E36" t="str">
        <f>IF(A36&lt;='Для заполнения'!$D$13,"(командировка)","")</f>
        <v>(командировка)</v>
      </c>
      <c r="J36" s="90" t="str">
        <f>IF(A36&lt;='Для заполнения'!$D$13,IF(ISNUMBER(FIND(CONCATENATE(",",DAY(A36),".",TEXT(MONTH(A36),"00"),".",YEAR(A36)),$B$31)),"",CONCATENATE(TEXT(DAY(A36),"00"),".",TEXT(MONTH(A36),"00"),".",YEAR(A36))),"")</f>
        <v>03.02.2020</v>
      </c>
    </row>
    <row r="37" spans="1:10">
      <c r="A37" s="88">
        <f t="shared" si="9"/>
        <v>43865</v>
      </c>
      <c r="B37" s="90" t="str">
        <f>IF(A37&lt;='Для заполнения'!$D$13,IF(ISNUMBER(FIND(CONCATENATE(",",DAY(A37),".",TEXT(MONTH(A37),"00"),".",YEAR(A37)),$B$31)),CONCATENATE(TEXT(DAY(A37),"00"),".",TEXT(MONTH(A37),"00"),".",YEAR(A37)),""),"")</f>
        <v/>
      </c>
      <c r="E37" t="str">
        <f>IF(A37&lt;='Для заполнения'!$D$13,"(командировка)","")</f>
        <v>(командировка)</v>
      </c>
      <c r="J37" s="90" t="str">
        <f>IF(A37&lt;='Для заполнения'!$D$13,IF(ISNUMBER(FIND(CONCATENATE(",",DAY(A37),".",TEXT(MONTH(A37),"00"),".",YEAR(A37)),$B$31)),"",CONCATENATE(TEXT(DAY(A37),"00"),".",TEXT(MONTH(A37),"00"),".",YEAR(A37))),"")</f>
        <v>04.02.2020</v>
      </c>
    </row>
    <row r="38" spans="1:10">
      <c r="A38" s="88">
        <f t="shared" si="9"/>
        <v>43866</v>
      </c>
      <c r="B38" s="90" t="str">
        <f>IF(A38&lt;='Для заполнения'!$D$13,IF(ISNUMBER(FIND(CONCATENATE(",",DAY(A38),".",TEXT(MONTH(A38),"00"),".",YEAR(A38)),$B$31)),CONCATENATE(TEXT(DAY(A38),"00"),".",TEXT(MONTH(A38),"00"),".",YEAR(A38)),""),"")</f>
        <v/>
      </c>
      <c r="E38" t="str">
        <f>IF(A38&lt;='Для заполнения'!$D$13,"(командировка)","")</f>
        <v/>
      </c>
      <c r="J38" s="90" t="str">
        <f>IF(A38&lt;='Для заполнения'!$D$13,IF(ISNUMBER(FIND(CONCATENATE(",",DAY(A38),".",TEXT(MONTH(A38),"00"),".",YEAR(A38)),$B$31)),"",CONCATENATE(TEXT(DAY(A38),"00"),".",TEXT(MONTH(A38),"00"),".",YEAR(A38))),"")</f>
        <v/>
      </c>
    </row>
    <row r="39" spans="1:10">
      <c r="A39" s="88">
        <f t="shared" si="9"/>
        <v>43867</v>
      </c>
      <c r="B39" s="90" t="str">
        <f>IF(A39&lt;='Для заполнения'!$D$13,IF(ISNUMBER(FIND(CONCATENATE(",",DAY(A39),".",TEXT(MONTH(A39),"00"),".",YEAR(A39)),$B$31)),CONCATENATE(TEXT(DAY(A39),"00"),".",TEXT(MONTH(A39),"00"),".",YEAR(A39)),""),"")</f>
        <v/>
      </c>
      <c r="E39" t="str">
        <f>IF(A39&lt;='Для заполнения'!$D$13,"(командировка)","")</f>
        <v/>
      </c>
      <c r="J39" s="90" t="str">
        <f>IF(A39&lt;='Для заполнения'!$D$13,IF(ISNUMBER(FIND(CONCATENATE(",",DAY(A39),".",TEXT(MONTH(A39),"00"),".",YEAR(A39)),$B$31)),"",CONCATENATE(TEXT(DAY(A39),"00"),".",TEXT(MONTH(A39),"00"),".",YEAR(A39))),"")</f>
        <v/>
      </c>
    </row>
    <row r="40" spans="1:10">
      <c r="A40" s="88">
        <f t="shared" si="9"/>
        <v>43868</v>
      </c>
      <c r="B40" s="90" t="str">
        <f>IF(A40&lt;='Для заполнения'!$D$13,IF(ISNUMBER(FIND(CONCATENATE(",",DAY(A40),".",TEXT(MONTH(A40),"00"),".",YEAR(A40)),$B$31)),CONCATENATE(TEXT(DAY(A40),"00"),".",TEXT(MONTH(A40),"00"),".",YEAR(A40)),""),"")</f>
        <v/>
      </c>
      <c r="E40" t="str">
        <f>IF(A40&lt;='Для заполнения'!$D$13,"(командировка)","")</f>
        <v/>
      </c>
      <c r="J40" s="90" t="str">
        <f>IF(A40&lt;='Для заполнения'!$D$13,IF(ISNUMBER(FIND(CONCATENATE(",",DAY(A40),".",TEXT(MONTH(A40),"00"),".",YEAR(A40)),$B$31)),"",CONCATENATE(TEXT(DAY(A40),"00"),".",TEXT(MONTH(A40),"00"),".",YEAR(A40))),"")</f>
        <v/>
      </c>
    </row>
    <row r="41" spans="1:10">
      <c r="A41" s="88">
        <f t="shared" si="9"/>
        <v>43869</v>
      </c>
      <c r="B41" s="90" t="str">
        <f>IF(A41&lt;='Для заполнения'!$D$13,IF(ISNUMBER(FIND(CONCATENATE(",",DAY(A41),".",TEXT(MONTH(A41),"00"),".",YEAR(A41)),$B$31)),CONCATENATE(TEXT(DAY(A41),"00"),".",TEXT(MONTH(A41),"00"),".",YEAR(A41)),""),"")</f>
        <v/>
      </c>
      <c r="E41" t="str">
        <f>IF(A41&lt;='Для заполнения'!$D$13,"(командировка)","")</f>
        <v/>
      </c>
      <c r="J41" s="90" t="str">
        <f>IF(A41&lt;='Для заполнения'!$D$13,IF(ISNUMBER(FIND(CONCATENATE(",",DAY(A41),".",TEXT(MONTH(A41),"00"),".",YEAR(A41)),$B$31)),"",CONCATENATE(TEXT(DAY(A41),"00"),".",TEXT(MONTH(A41),"00"),".",YEAR(A41))),"")</f>
        <v/>
      </c>
    </row>
    <row r="42" spans="1:10">
      <c r="A42" s="88">
        <f t="shared" si="9"/>
        <v>43870</v>
      </c>
      <c r="B42" s="90" t="str">
        <f>IF(A42&lt;='Для заполнения'!$D$13,IF(ISNUMBER(FIND(CONCATENATE(",",DAY(A42),".",TEXT(MONTH(A42),"00"),".",YEAR(A42)),$B$31)),CONCATENATE(TEXT(DAY(A42),"00"),".",TEXT(MONTH(A42),"00"),".",YEAR(A42)),""),"")</f>
        <v/>
      </c>
      <c r="E42" t="str">
        <f>IF(A42&lt;='Для заполнения'!$D$13,"(командировка)","")</f>
        <v/>
      </c>
      <c r="J42" s="90" t="str">
        <f>IF(A42&lt;='Для заполнения'!$D$13,IF(ISNUMBER(FIND(CONCATENATE(",",DAY(A42),".",TEXT(MONTH(A42),"00"),".",YEAR(A42)),$B$31)),"",CONCATENATE(TEXT(DAY(A42),"00"),".",TEXT(MONTH(A42),"00"),".",YEAR(A42))),"")</f>
        <v/>
      </c>
    </row>
    <row r="43" spans="1:10">
      <c r="A43" s="88">
        <f t="shared" si="9"/>
        <v>43871</v>
      </c>
      <c r="B43" s="90" t="str">
        <f>IF(A43&lt;='Для заполнения'!$D$13,IF(ISNUMBER(FIND(CONCATENATE(",",DAY(A43),".",TEXT(MONTH(A43),"00"),".",YEAR(A43)),$B$31)),CONCATENATE(TEXT(DAY(A43),"00"),".",TEXT(MONTH(A43),"00"),".",YEAR(A43)),""),"")</f>
        <v/>
      </c>
      <c r="E43" t="str">
        <f>IF(A43&lt;='Для заполнения'!$D$13,"(командировка)","")</f>
        <v/>
      </c>
      <c r="J43" s="90" t="str">
        <f>IF(A43&lt;='Для заполнения'!$D$13,IF(ISNUMBER(FIND(CONCATENATE(",",DAY(A43),".",TEXT(MONTH(A43),"00"),".",YEAR(A43)),$B$31)),"",CONCATENATE(TEXT(DAY(A43),"00"),".",TEXT(MONTH(A43),"00"),".",YEAR(A43))),"")</f>
        <v/>
      </c>
    </row>
    <row r="44" spans="1:10">
      <c r="A44" s="88">
        <f t="shared" si="9"/>
        <v>43872</v>
      </c>
      <c r="B44" s="90" t="str">
        <f>IF(A44&lt;='Для заполнения'!$D$13,IF(ISNUMBER(FIND(CONCATENATE(",",DAY(A44),".",TEXT(MONTH(A44),"00"),".",YEAR(A44)),$B$31)),CONCATENATE(TEXT(DAY(A44),"00"),".",TEXT(MONTH(A44),"00"),".",YEAR(A44)),""),"")</f>
        <v/>
      </c>
      <c r="E44" t="str">
        <f>IF(A44&lt;='Для заполнения'!$D$13,"(командировка)","")</f>
        <v/>
      </c>
      <c r="J44" s="90" t="str">
        <f>IF(A44&lt;='Для заполнения'!$D$13,IF(ISNUMBER(FIND(CONCATENATE(",",DAY(A44),".",TEXT(MONTH(A44),"00"),".",YEAR(A44)),$B$31)),"",CONCATENATE(TEXT(DAY(A44),"00"),".",TEXT(MONTH(A44),"00"),".",YEAR(A44))),"")</f>
        <v/>
      </c>
    </row>
    <row r="45" spans="1:10">
      <c r="A45" s="88">
        <f t="shared" si="9"/>
        <v>43873</v>
      </c>
      <c r="B45" s="90" t="str">
        <f>IF(A45&lt;='Для заполнения'!$D$13,IF(ISNUMBER(FIND(CONCATENATE(",",DAY(A45),".",TEXT(MONTH(A45),"00"),".",YEAR(A45)),$B$31)),CONCATENATE(TEXT(DAY(A45),"00"),".",TEXT(MONTH(A45),"00"),".",YEAR(A45)),""),"")</f>
        <v/>
      </c>
      <c r="E45" t="str">
        <f>IF(A45&lt;='Для заполнения'!$D$13,"(командировка)","")</f>
        <v/>
      </c>
      <c r="J45" s="90" t="str">
        <f>IF(A45&lt;='Для заполнения'!$D$13,IF(ISNUMBER(FIND(CONCATENATE(",",DAY(A45),".",TEXT(MONTH(A45),"00"),".",YEAR(A45)),$B$31)),"",CONCATENATE(TEXT(DAY(A45),"00"),".",TEXT(MONTH(A45),"00"),".",YEAR(A45))),"")</f>
        <v/>
      </c>
    </row>
    <row r="46" spans="1:10">
      <c r="A46" s="88">
        <f t="shared" si="9"/>
        <v>43874</v>
      </c>
      <c r="B46" s="90" t="str">
        <f>IF(A46&lt;='Для заполнения'!$D$13,IF(ISNUMBER(FIND(CONCATENATE(",",DAY(A46),".",TEXT(MONTH(A46),"00"),".",YEAR(A46)),$B$31)),CONCATENATE(TEXT(DAY(A46),"00"),".",TEXT(MONTH(A46),"00"),".",YEAR(A46)),""),"")</f>
        <v/>
      </c>
      <c r="E46" t="str">
        <f>IF(A46&lt;='Для заполнения'!$D$13,"(командировка)","")</f>
        <v/>
      </c>
      <c r="J46" s="90" t="str">
        <f>IF(A46&lt;='Для заполнения'!$D$13,IF(ISNUMBER(FIND(CONCATENATE(",",DAY(A46),".",TEXT(MONTH(A46),"00"),".",YEAR(A46)),$B$31)),"",CONCATENATE(TEXT(DAY(A46),"00"),".",TEXT(MONTH(A46),"00"),".",YEAR(A46))),"")</f>
        <v/>
      </c>
    </row>
    <row r="47" spans="1:10">
      <c r="A47" s="88">
        <f t="shared" si="9"/>
        <v>43875</v>
      </c>
      <c r="B47" s="90" t="str">
        <f>IF(A47&lt;='Для заполнения'!$D$13,IF(ISNUMBER(FIND(CONCATENATE(",",DAY(A47),".",TEXT(MONTH(A47),"00"),".",YEAR(A47)),$B$31)),CONCATENATE(TEXT(DAY(A47),"00"),".",TEXT(MONTH(A47),"00"),".",YEAR(A47)),""),"")</f>
        <v/>
      </c>
      <c r="E47" t="str">
        <f>IF(A47&lt;='Для заполнения'!$D$13,"(командировка)","")</f>
        <v/>
      </c>
      <c r="J47" s="90" t="str">
        <f>IF(A47&lt;='Для заполнения'!$D$13,IF(ISNUMBER(FIND(CONCATENATE(",",DAY(A47),".",TEXT(MONTH(A47),"00"),".",YEAR(A47)),$B$31)),"",CONCATENATE(TEXT(DAY(A47),"00"),".",TEXT(MONTH(A47),"00"),".",YEAR(A47))),"")</f>
        <v/>
      </c>
    </row>
    <row r="48" spans="1:10">
      <c r="A48" s="88">
        <f t="shared" si="9"/>
        <v>43876</v>
      </c>
      <c r="B48" s="90" t="str">
        <f>IF(A48&lt;='Для заполнения'!$D$13,IF(ISNUMBER(FIND(CONCATENATE(",",DAY(A48),".",TEXT(MONTH(A48),"00"),".",YEAR(A48)),$B$31)),CONCATENATE(TEXT(DAY(A48),"00"),".",TEXT(MONTH(A48),"00"),".",YEAR(A48)),""),"")</f>
        <v/>
      </c>
      <c r="E48" t="str">
        <f>IF(A48&lt;='Для заполнения'!$D$13,"(командировка)","")</f>
        <v/>
      </c>
      <c r="J48" s="90" t="str">
        <f>IF(A48&lt;='Для заполнения'!$D$13,IF(ISNUMBER(FIND(CONCATENATE(",",DAY(A48),".",TEXT(MONTH(A48),"00"),".",YEAR(A48)),$B$31)),"",CONCATENATE(TEXT(DAY(A48),"00"),".",TEXT(MONTH(A48),"00"),".",YEAR(A48))),"")</f>
        <v/>
      </c>
    </row>
    <row r="49" spans="1:10">
      <c r="A49" s="88">
        <f t="shared" si="9"/>
        <v>43877</v>
      </c>
      <c r="B49" s="90" t="str">
        <f>IF(A49&lt;='Для заполнения'!$D$13,IF(ISNUMBER(FIND(CONCATENATE(",",DAY(A49),".",TEXT(MONTH(A49),"00"),".",YEAR(A49)),$B$31)),CONCATENATE(TEXT(DAY(A49),"00"),".",TEXT(MONTH(A49),"00"),".",YEAR(A49)),""),"")</f>
        <v/>
      </c>
      <c r="E49" t="str">
        <f>IF(A49&lt;='Для заполнения'!$D$13,"(командировка)","")</f>
        <v/>
      </c>
      <c r="J49" s="90" t="str">
        <f>IF(A49&lt;='Для заполнения'!$D$13,IF(ISNUMBER(FIND(CONCATENATE(",",DAY(A49),".",TEXT(MONTH(A49),"00"),".",YEAR(A49)),$B$31)),"",CONCATENATE(TEXT(DAY(A49),"00"),".",TEXT(MONTH(A49),"00"),".",YEAR(A49))),"")</f>
        <v/>
      </c>
    </row>
    <row r="50" spans="1:10">
      <c r="A50" s="88">
        <f t="shared" si="9"/>
        <v>43878</v>
      </c>
      <c r="B50" s="90" t="str">
        <f>IF(A50&lt;='Для заполнения'!$D$13,IF(ISNUMBER(FIND(CONCATENATE(",",DAY(A50),".",TEXT(MONTH(A50),"00"),".",YEAR(A50)),$B$31)),CONCATENATE(TEXT(DAY(A50),"00"),".",TEXT(MONTH(A50),"00"),".",YEAR(A50)),""),"")</f>
        <v/>
      </c>
      <c r="E50" t="str">
        <f>IF(A50&lt;='Для заполнения'!$D$13,"(командировка)","")</f>
        <v/>
      </c>
      <c r="J50" s="90" t="str">
        <f>IF(A50&lt;='Для заполнения'!$D$13,IF(ISNUMBER(FIND(CONCATENATE(",",DAY(A50),".",TEXT(MONTH(A50),"00"),".",YEAR(A50)),$B$31)),"",CONCATENATE(TEXT(DAY(A50),"00"),".",TEXT(MONTH(A50),"00"),".",YEAR(A50))),"")</f>
        <v/>
      </c>
    </row>
    <row r="51" spans="1:10">
      <c r="A51" s="88">
        <f t="shared" si="9"/>
        <v>43879</v>
      </c>
      <c r="B51" s="90" t="str">
        <f>IF(A51&lt;='Для заполнения'!$D$13,IF(ISNUMBER(FIND(CONCATENATE(",",DAY(A51),".",TEXT(MONTH(A51),"00"),".",YEAR(A51)),$B$31)),CONCATENATE(TEXT(DAY(A51),"00"),".",TEXT(MONTH(A51),"00"),".",YEAR(A51)),""),"")</f>
        <v/>
      </c>
      <c r="E51" t="str">
        <f>IF(A51&lt;='Для заполнения'!$D$13,"(командировка)","")</f>
        <v/>
      </c>
      <c r="J51" s="90" t="str">
        <f>IF(A51&lt;='Для заполнения'!$D$13,IF(ISNUMBER(FIND(CONCATENATE(",",DAY(A51),".",TEXT(MONTH(A51),"00"),".",YEAR(A51)),$B$31)),"",CONCATENATE(TEXT(DAY(A51),"00"),".",TEXT(MONTH(A51),"00"),".",YEAR(A51))),"")</f>
        <v/>
      </c>
    </row>
    <row r="52" spans="1:10">
      <c r="A52" s="88">
        <f t="shared" si="9"/>
        <v>43880</v>
      </c>
      <c r="B52" s="90" t="str">
        <f>IF(A52&lt;='Для заполнения'!$D$13,IF(ISNUMBER(FIND(CONCATENATE(",",DAY(A52),".",TEXT(MONTH(A52),"00"),".",YEAR(A52)),$B$31)),CONCATENATE(TEXT(DAY(A52),"00"),".",TEXT(MONTH(A52),"00"),".",YEAR(A52)),""),"")</f>
        <v/>
      </c>
      <c r="E52" t="str">
        <f>IF(A52&lt;='Для заполнения'!$D$13,"(командировка)","")</f>
        <v/>
      </c>
      <c r="J52" s="90" t="str">
        <f>IF(A52&lt;='Для заполнения'!$D$13,IF(ISNUMBER(FIND(CONCATENATE(",",DAY(A52),".",TEXT(MONTH(A52),"00"),".",YEAR(A52)),$B$31)),"",CONCATENATE(TEXT(DAY(A52),"00"),".",TEXT(MONTH(A52),"00"),".",YEAR(A52))),"")</f>
        <v/>
      </c>
    </row>
    <row r="53" spans="1:10">
      <c r="A53" s="88">
        <f t="shared" si="9"/>
        <v>43881</v>
      </c>
      <c r="B53" s="90" t="str">
        <f>IF(A53&lt;='Для заполнения'!$D$13,IF(ISNUMBER(FIND(CONCATENATE(",",DAY(A53),".",TEXT(MONTH(A53),"00"),".",YEAR(A53)),$B$31)),CONCATENATE(TEXT(DAY(A53),"00"),".",TEXT(MONTH(A53),"00"),".",YEAR(A53)),""),"")</f>
        <v/>
      </c>
      <c r="E53" t="str">
        <f>IF(A53&lt;='Для заполнения'!$D$13,"(командировка)","")</f>
        <v/>
      </c>
      <c r="J53" s="90" t="str">
        <f>IF(A53&lt;='Для заполнения'!$D$13,IF(ISNUMBER(FIND(CONCATENATE(",",DAY(A53),".",TEXT(MONTH(A53),"00"),".",YEAR(A53)),$B$31)),"",CONCATENATE(TEXT(DAY(A53),"00"),".",TEXT(MONTH(A53),"00"),".",YEAR(A53))),"")</f>
        <v/>
      </c>
    </row>
    <row r="54" spans="1:10">
      <c r="A54" s="88">
        <f t="shared" si="9"/>
        <v>43882</v>
      </c>
      <c r="B54" s="90" t="str">
        <f>IF(A54&lt;='Для заполнения'!$D$13,IF(ISNUMBER(FIND(CONCATENATE(",",DAY(A54),".",TEXT(MONTH(A54),"00"),".",YEAR(A54)),$B$31)),CONCATENATE(TEXT(DAY(A54),"00"),".",TEXT(MONTH(A54),"00"),".",YEAR(A54)),""),"")</f>
        <v/>
      </c>
      <c r="E54" t="str">
        <f>IF(A54&lt;='Для заполнения'!$D$13,"(командировка)","")</f>
        <v/>
      </c>
      <c r="J54" s="90" t="str">
        <f>IF(A54&lt;='Для заполнения'!$D$13,IF(ISNUMBER(FIND(CONCATENATE(",",DAY(A54),".",TEXT(MONTH(A54),"00"),".",YEAR(A54)),$B$31)),"",CONCATENATE(TEXT(DAY(A54),"00"),".",TEXT(MONTH(A54),"00"),".",YEAR(A54))),"")</f>
        <v/>
      </c>
    </row>
    <row r="55" spans="1:10">
      <c r="A55" s="88">
        <f t="shared" si="9"/>
        <v>43883</v>
      </c>
      <c r="B55" s="90" t="str">
        <f>IF(A55&lt;='Для заполнения'!$D$13,IF(ISNUMBER(FIND(CONCATENATE(",",DAY(A55),".",TEXT(MONTH(A55),"00"),".",YEAR(A55)),$B$31)),CONCATENATE(TEXT(DAY(A55),"00"),".",TEXT(MONTH(A55),"00"),".",YEAR(A55)),""),"")</f>
        <v/>
      </c>
      <c r="E55" t="str">
        <f>IF(A55&lt;='Для заполнения'!$D$13,"(командировка)","")</f>
        <v/>
      </c>
      <c r="J55" s="90" t="str">
        <f>IF(A55&lt;='Для заполнения'!$D$13,IF(ISNUMBER(FIND(CONCATENATE(",",DAY(A55),".",TEXT(MONTH(A55),"00"),".",YEAR(A55)),$B$31)),"",CONCATENATE(TEXT(DAY(A55),"00"),".",TEXT(MONTH(A55),"00"),".",YEAR(A55))),"")</f>
        <v/>
      </c>
    </row>
    <row r="56" spans="1:10">
      <c r="A56" s="88">
        <f t="shared" si="9"/>
        <v>43884</v>
      </c>
      <c r="B56" s="90" t="str">
        <f>IF(A56&lt;='Для заполнения'!$D$13,IF(ISNUMBER(FIND(CONCATENATE(",",DAY(A56),".",TEXT(MONTH(A56),"00"),".",YEAR(A56)),$B$31)),CONCATENATE(TEXT(DAY(A56),"00"),".",TEXT(MONTH(A56),"00"),".",YEAR(A56)),""),"")</f>
        <v/>
      </c>
      <c r="E56" t="str">
        <f>IF(A56&lt;='Для заполнения'!$D$13,"(командировка)","")</f>
        <v/>
      </c>
      <c r="J56" s="90" t="str">
        <f>IF(A56&lt;='Для заполнения'!$D$13,IF(ISNUMBER(FIND(CONCATENATE(",",DAY(A56),".",TEXT(MONTH(A56),"00"),".",YEAR(A56)),$B$31)),"",CONCATENATE(TEXT(DAY(A56),"00"),".",TEXT(MONTH(A56),"00"),".",YEAR(A56))),"")</f>
        <v/>
      </c>
    </row>
    <row r="57" spans="1:10">
      <c r="A57" s="88">
        <f t="shared" si="9"/>
        <v>43885</v>
      </c>
      <c r="B57" s="90" t="str">
        <f>IF(A57&lt;='Для заполнения'!$D$13,IF(ISNUMBER(FIND(CONCATENATE(",",DAY(A57),".",TEXT(MONTH(A57),"00"),".",YEAR(A57)),$B$31)),CONCATENATE(TEXT(DAY(A57),"00"),".",TEXT(MONTH(A57),"00"),".",YEAR(A57)),""),"")</f>
        <v/>
      </c>
      <c r="E57" t="str">
        <f>IF(A57&lt;='Для заполнения'!$D$13,"(командировка)","")</f>
        <v/>
      </c>
      <c r="J57" s="90" t="str">
        <f>IF(A57&lt;='Для заполнения'!$D$13,IF(ISNUMBER(FIND(CONCATENATE(",",DAY(A57),".",TEXT(MONTH(A57),"00"),".",YEAR(A57)),$B$31)),"",CONCATENATE(TEXT(DAY(A57),"00"),".",TEXT(MONTH(A57),"00"),".",YEAR(A57))),"")</f>
        <v/>
      </c>
    </row>
    <row r="58" spans="1:10">
      <c r="A58" s="88">
        <f t="shared" si="9"/>
        <v>43886</v>
      </c>
      <c r="B58" s="90" t="str">
        <f>IF(A58&lt;='Для заполнения'!$D$13,IF(ISNUMBER(FIND(CONCATENATE(",",DAY(A58),".",TEXT(MONTH(A58),"00"),".",YEAR(A58)),$B$31)),CONCATENATE(TEXT(DAY(A58),"00"),".",TEXT(MONTH(A58),"00"),".",YEAR(A58)),""),"")</f>
        <v/>
      </c>
      <c r="E58" t="str">
        <f>IF(A58&lt;='Для заполнения'!$D$13,"(командировка)","")</f>
        <v/>
      </c>
      <c r="J58" s="90" t="str">
        <f>IF(A58&lt;='Для заполнения'!$D$13,IF(ISNUMBER(FIND(CONCATENATE(",",DAY(A58),".",TEXT(MONTH(A58),"00"),".",YEAR(A58)),$B$31)),"",CONCATENATE(TEXT(DAY(A58),"00"),".",TEXT(MONTH(A58),"00"),".",YEAR(A58))),"")</f>
        <v/>
      </c>
    </row>
    <row r="59" spans="1:10">
      <c r="A59" s="88">
        <f t="shared" si="9"/>
        <v>43887</v>
      </c>
      <c r="B59" s="90" t="str">
        <f>IF(A59&lt;='Для заполнения'!$D$13,IF(ISNUMBER(FIND(CONCATENATE(",",DAY(A59),".",TEXT(MONTH(A59),"00"),".",YEAR(A59)),$B$31)),CONCATENATE(TEXT(DAY(A59),"00"),".",TEXT(MONTH(A59),"00"),".",YEAR(A59)),""),"")</f>
        <v/>
      </c>
      <c r="E59" t="str">
        <f>IF(A59&lt;='Для заполнения'!$D$13,"(командировка)","")</f>
        <v/>
      </c>
      <c r="J59" s="90" t="str">
        <f>IF(A59&lt;='Для заполнения'!$D$13,IF(ISNUMBER(FIND(CONCATENATE(",",DAY(A59),".",TEXT(MONTH(A59),"00"),".",YEAR(A59)),$B$31)),"",CONCATENATE(TEXT(DAY(A59),"00"),".",TEXT(MONTH(A59),"00"),".",YEAR(A59))),"")</f>
        <v/>
      </c>
    </row>
    <row r="60" spans="1:10">
      <c r="A60" s="88">
        <f t="shared" si="9"/>
        <v>43888</v>
      </c>
      <c r="B60" s="90" t="str">
        <f>IF(A60&lt;='Для заполнения'!$D$13,IF(ISNUMBER(FIND(CONCATENATE(",",DAY(A60),".",TEXT(MONTH(A60),"00"),".",YEAR(A60)),$B$31)),CONCATENATE(TEXT(DAY(A60),"00"),".",TEXT(MONTH(A60),"00"),".",YEAR(A60)),""),"")</f>
        <v/>
      </c>
      <c r="E60" t="str">
        <f>IF(A60&lt;='Для заполнения'!$D$13,"(командировка)","")</f>
        <v/>
      </c>
      <c r="J60" s="90" t="str">
        <f>IF(A60&lt;='Для заполнения'!$D$13,IF(ISNUMBER(FIND(CONCATENATE(",",DAY(A60),".",TEXT(MONTH(A60),"00"),".",YEAR(A60)),$B$31)),"",CONCATENATE(TEXT(DAY(A60),"00"),".",TEXT(MONTH(A60),"00"),".",YEAR(A60))),"")</f>
        <v/>
      </c>
    </row>
    <row r="61" spans="1:10">
      <c r="A61" s="88">
        <f t="shared" si="9"/>
        <v>43889</v>
      </c>
      <c r="B61" s="90" t="str">
        <f>IF(A61&lt;='Для заполнения'!$D$13,IF(ISNUMBER(FIND(CONCATENATE(",",DAY(A61),".",TEXT(MONTH(A61),"00"),".",YEAR(A61)),$B$31)),CONCATENATE(TEXT(DAY(A61),"00"),".",TEXT(MONTH(A61),"00"),".",YEAR(A61)),""),"")</f>
        <v/>
      </c>
      <c r="E61" t="str">
        <f>IF(A61&lt;='Для заполнения'!$D$13,"(командировка)","")</f>
        <v/>
      </c>
      <c r="J61" s="90" t="str">
        <f>IF(A61&lt;='Для заполнения'!$D$13,IF(ISNUMBER(FIND(CONCATENATE(",",DAY(A61),".",TEXT(MONTH(A61),"00"),".",YEAR(A61)),$B$31)),"",CONCATENATE(TEXT(DAY(A61),"00"),".",TEXT(MONTH(A61),"00"),".",YEAR(A61))),"")</f>
        <v/>
      </c>
    </row>
    <row r="62" spans="1:10">
      <c r="A62" s="88">
        <f t="shared" si="9"/>
        <v>43890</v>
      </c>
      <c r="B62" s="90" t="str">
        <f>IF(A62&lt;='Для заполнения'!$D$13,IF(ISNUMBER(FIND(CONCATENATE(",",DAY(A62),".",TEXT(MONTH(A62),"00"),".",YEAR(A62)),$B$31)),CONCATENATE(TEXT(DAY(A62),"00"),".",TEXT(MONTH(A62),"00"),".",YEAR(A62)),""),"")</f>
        <v/>
      </c>
      <c r="E62" t="str">
        <f>IF(A62&lt;='Для заполнения'!$D$13,"(командировка)","")</f>
        <v/>
      </c>
      <c r="J62" s="90" t="str">
        <f>IF(A62&lt;='Для заполнения'!$D$13,IF(ISNUMBER(FIND(CONCATENATE(",",DAY(A62),".",TEXT(MONTH(A62),"00"),".",YEAR(A62)),$B$31)),"",CONCATENATE(TEXT(DAY(A62),"00"),".",TEXT(MONTH(A62),"00"),".",YEAR(A62))),"")</f>
        <v/>
      </c>
    </row>
    <row r="63" spans="1:10">
      <c r="A63" s="88">
        <f t="shared" si="9"/>
        <v>43891</v>
      </c>
      <c r="B63" s="90" t="str">
        <f>IF(A63&lt;='Для заполнения'!$D$13,IF(ISNUMBER(FIND(CONCATENATE(",",DAY(A63),".",TEXT(MONTH(A63),"00"),".",YEAR(A63)),$B$31)),CONCATENATE(TEXT(DAY(A63),"00"),".",TEXT(MONTH(A63),"00"),".",YEAR(A63)),""),"")</f>
        <v/>
      </c>
      <c r="E63" t="str">
        <f>IF(A63&lt;='Для заполнения'!$D$13,"(командировка)","")</f>
        <v/>
      </c>
      <c r="J63" s="90" t="str">
        <f>IF(A63&lt;='Для заполнения'!$D$13,IF(ISNUMBER(FIND(CONCATENATE(",",DAY(A63),".",TEXT(MONTH(A63),"00"),".",YEAR(A63)),$B$31)),"",CONCATENATE(TEXT(DAY(A63),"00"),".",TEXT(MONTH(A63),"00"),".",YEAR(A63))),"")</f>
        <v/>
      </c>
    </row>
    <row r="64" spans="1:10">
      <c r="A64" s="88">
        <f t="shared" si="9"/>
        <v>43892</v>
      </c>
      <c r="B64" s="90" t="str">
        <f>IF(A64&lt;='Для заполнения'!$D$13,IF(ISNUMBER(FIND(CONCATENATE(",",DAY(A64),".",TEXT(MONTH(A64),"00"),".",YEAR(A64)),$B$31)),CONCATENATE(TEXT(DAY(A64),"00"),".",TEXT(MONTH(A64),"00"),".",YEAR(A64)),""),"")</f>
        <v/>
      </c>
      <c r="E64" t="str">
        <f>IF(A64&lt;='Для заполнения'!$D$13,"(командировка)","")</f>
        <v/>
      </c>
      <c r="J64" s="90" t="str">
        <f>IF(A64&lt;='Для заполнения'!$D$13,IF(ISNUMBER(FIND(CONCATENATE(",",DAY(A64),".",TEXT(MONTH(A64),"00"),".",YEAR(A64)),$B$31)),"",CONCATENATE(TEXT(DAY(A64),"00"),".",TEXT(MONTH(A64),"00"),".",YEAR(A64))),"")</f>
        <v/>
      </c>
    </row>
    <row r="65" spans="1:10">
      <c r="A65" s="88">
        <f t="shared" si="9"/>
        <v>43893</v>
      </c>
      <c r="B65" s="90" t="str">
        <f>IF(A65&lt;='Для заполнения'!$D$13,IF(ISNUMBER(FIND(CONCATENATE(",",DAY(A65),".",TEXT(MONTH(A65),"00"),".",YEAR(A65)),$B$31)),CONCATENATE(TEXT(DAY(A65),"00"),".",TEXT(MONTH(A65),"00"),".",YEAR(A65)),""),"")</f>
        <v/>
      </c>
      <c r="E65" t="str">
        <f>IF(A65&lt;='Для заполнения'!$D$13,"(командировка)","")</f>
        <v/>
      </c>
      <c r="J65" s="90" t="str">
        <f>IF(A65&lt;='Для заполнения'!$D$13,IF(ISNUMBER(FIND(CONCATENATE(",",DAY(A65),".",TEXT(MONTH(A65),"00"),".",YEAR(A65)),$B$31)),"",CONCATENATE(TEXT(DAY(A65),"00"),".",TEXT(MONTH(A65),"00"),".",YEAR(A65))),"")</f>
        <v/>
      </c>
    </row>
    <row r="66" spans="1:10">
      <c r="A66" s="88">
        <f t="shared" ref="A66:A92" si="10">A65+1</f>
        <v>43894</v>
      </c>
      <c r="B66" s="90" t="str">
        <f>IF(A66&lt;='Для заполнения'!$D$13,IF(ISNUMBER(FIND(CONCATENATE(",",DAY(A66),".",TEXT(MONTH(A66),"00"),".",YEAR(A66)),$B$31)),CONCATENATE(TEXT(DAY(A66),"00"),".",TEXT(MONTH(A66),"00"),".",YEAR(A66)),""),"")</f>
        <v/>
      </c>
      <c r="E66" t="str">
        <f>IF(A66&lt;='Для заполнения'!$D$13,"(командировка)","")</f>
        <v/>
      </c>
      <c r="J66" s="90" t="str">
        <f>IF(A66&lt;='Для заполнения'!$D$13,IF(ISNUMBER(FIND(CONCATENATE(",",DAY(A66),".",TEXT(MONTH(A66),"00"),".",YEAR(A66)),$B$31)),"",CONCATENATE(TEXT(DAY(A66),"00"),".",TEXT(MONTH(A66),"00"),".",YEAR(A66))),"")</f>
        <v/>
      </c>
    </row>
    <row r="67" spans="1:10">
      <c r="A67" s="88">
        <f t="shared" si="10"/>
        <v>43895</v>
      </c>
      <c r="B67" s="90" t="str">
        <f>IF(A67&lt;='Для заполнения'!$D$13,IF(ISNUMBER(FIND(CONCATENATE(",",DAY(A67),".",TEXT(MONTH(A67),"00"),".",YEAR(A67)),$B$31)),CONCATENATE(TEXT(DAY(A67),"00"),".",TEXT(MONTH(A67),"00"),".",YEAR(A67)),""),"")</f>
        <v/>
      </c>
      <c r="E67" t="str">
        <f>IF(A67&lt;='Для заполнения'!$D$13,"(командировка)","")</f>
        <v/>
      </c>
      <c r="J67" s="90" t="str">
        <f>IF(A67&lt;='Для заполнения'!$D$13,IF(ISNUMBER(FIND(CONCATENATE(",",DAY(A67),".",TEXT(MONTH(A67),"00"),".",YEAR(A67)),$B$31)),"",CONCATENATE(TEXT(DAY(A67),"00"),".",TEXT(MONTH(A67),"00"),".",YEAR(A67))),"")</f>
        <v/>
      </c>
    </row>
    <row r="68" spans="1:10">
      <c r="A68" s="88">
        <f t="shared" si="10"/>
        <v>43896</v>
      </c>
      <c r="B68" s="90" t="str">
        <f>IF(A68&lt;='Для заполнения'!$D$13,IF(ISNUMBER(FIND(CONCATENATE(",",DAY(A68),".",TEXT(MONTH(A68),"00"),".",YEAR(A68)),$B$31)),CONCATENATE(TEXT(DAY(A68),"00"),".",TEXT(MONTH(A68),"00"),".",YEAR(A68)),""),"")</f>
        <v/>
      </c>
      <c r="E68" t="str">
        <f>IF(A68&lt;='Для заполнения'!$D$13,"(командировка)","")</f>
        <v/>
      </c>
      <c r="J68" s="90" t="str">
        <f>IF(A68&lt;='Для заполнения'!$D$13,IF(ISNUMBER(FIND(CONCATENATE(",",DAY(A68),".",TEXT(MONTH(A68),"00"),".",YEAR(A68)),$B$31)),"",CONCATENATE(TEXT(DAY(A68),"00"),".",TEXT(MONTH(A68),"00"),".",YEAR(A68))),"")</f>
        <v/>
      </c>
    </row>
    <row r="69" spans="1:10">
      <c r="A69" s="88">
        <f t="shared" si="10"/>
        <v>43897</v>
      </c>
      <c r="B69" s="90" t="str">
        <f>IF(A69&lt;='Для заполнения'!$D$13,IF(ISNUMBER(FIND(CONCATENATE(",",DAY(A69),".",TEXT(MONTH(A69),"00"),".",YEAR(A69)),$B$31)),CONCATENATE(TEXT(DAY(A69),"00"),".",TEXT(MONTH(A69),"00"),".",YEAR(A69)),""),"")</f>
        <v/>
      </c>
      <c r="E69" t="str">
        <f>IF(A69&lt;='Для заполнения'!$D$13,"(командировка)","")</f>
        <v/>
      </c>
      <c r="J69" s="90" t="str">
        <f>IF(A69&lt;='Для заполнения'!$D$13,IF(ISNUMBER(FIND(CONCATENATE(",",DAY(A69),".",TEXT(MONTH(A69),"00"),".",YEAR(A69)),$B$31)),"",CONCATENATE(TEXT(DAY(A69),"00"),".",TEXT(MONTH(A69),"00"),".",YEAR(A69))),"")</f>
        <v/>
      </c>
    </row>
    <row r="70" spans="1:10">
      <c r="A70" s="88">
        <f t="shared" si="10"/>
        <v>43898</v>
      </c>
      <c r="B70" s="90" t="str">
        <f>IF(A70&lt;='Для заполнения'!$D$13,IF(ISNUMBER(FIND(CONCATENATE(",",DAY(A70),".",TEXT(MONTH(A70),"00"),".",YEAR(A70)),$B$31)),CONCATENATE(TEXT(DAY(A70),"00"),".",TEXT(MONTH(A70),"00"),".",YEAR(A70)),""),"")</f>
        <v/>
      </c>
      <c r="E70" t="str">
        <f>IF(A70&lt;='Для заполнения'!$D$13,"(командировка)","")</f>
        <v/>
      </c>
      <c r="J70" s="90" t="str">
        <f>IF(A70&lt;='Для заполнения'!$D$13,IF(ISNUMBER(FIND(CONCATENATE(",",DAY(A70),".",TEXT(MONTH(A70),"00"),".",YEAR(A70)),$B$31)),"",CONCATENATE(TEXT(DAY(A70),"00"),".",TEXT(MONTH(A70),"00"),".",YEAR(A70))),"")</f>
        <v/>
      </c>
    </row>
    <row r="71" spans="1:10">
      <c r="A71" s="88">
        <f t="shared" si="10"/>
        <v>43899</v>
      </c>
      <c r="B71" s="90" t="str">
        <f>IF(A71&lt;='Для заполнения'!$D$13,IF(ISNUMBER(FIND(CONCATENATE(",",DAY(A71),".",TEXT(MONTH(A71),"00"),".",YEAR(A71)),$B$31)),CONCATENATE(TEXT(DAY(A71),"00"),".",TEXT(MONTH(A71),"00"),".",YEAR(A71)),""),"")</f>
        <v/>
      </c>
      <c r="E71" t="str">
        <f>IF(A71&lt;='Для заполнения'!$D$13,"(командировка)","")</f>
        <v/>
      </c>
      <c r="J71" s="90" t="str">
        <f>IF(A71&lt;='Для заполнения'!$D$13,IF(ISNUMBER(FIND(CONCATENATE(",",DAY(A71),".",TEXT(MONTH(A71),"00"),".",YEAR(A71)),$B$31)),"",CONCATENATE(TEXT(DAY(A71),"00"),".",TEXT(MONTH(A71),"00"),".",YEAR(A71))),"")</f>
        <v/>
      </c>
    </row>
    <row r="72" spans="1:10">
      <c r="A72" s="88">
        <f t="shared" si="10"/>
        <v>43900</v>
      </c>
      <c r="B72" s="90" t="str">
        <f>IF(A72&lt;='Для заполнения'!$D$13,IF(ISNUMBER(FIND(CONCATENATE(",",DAY(A72),".",TEXT(MONTH(A72),"00"),".",YEAR(A72)),$B$31)),CONCATENATE(TEXT(DAY(A72),"00"),".",TEXT(MONTH(A72),"00"),".",YEAR(A72)),""),"")</f>
        <v/>
      </c>
      <c r="E72" t="str">
        <f>IF(A72&lt;='Для заполнения'!$D$13,"(командировка)","")</f>
        <v/>
      </c>
      <c r="J72" s="90" t="str">
        <f>IF(A72&lt;='Для заполнения'!$D$13,IF(ISNUMBER(FIND(CONCATENATE(",",DAY(A72),".",TEXT(MONTH(A72),"00"),".",YEAR(A72)),$B$31)),"",CONCATENATE(TEXT(DAY(A72),"00"),".",TEXT(MONTH(A72),"00"),".",YEAR(A72))),"")</f>
        <v/>
      </c>
    </row>
    <row r="73" spans="1:10">
      <c r="A73" s="88">
        <f t="shared" si="10"/>
        <v>43901</v>
      </c>
      <c r="B73" s="90" t="str">
        <f>IF(A73&lt;='Для заполнения'!$D$13,IF(ISNUMBER(FIND(CONCATENATE(",",DAY(A73),".",TEXT(MONTH(A73),"00"),".",YEAR(A73)),$B$31)),CONCATENATE(TEXT(DAY(A73),"00"),".",TEXT(MONTH(A73),"00"),".",YEAR(A73)),""),"")</f>
        <v/>
      </c>
      <c r="E73" t="str">
        <f>IF(A73&lt;='Для заполнения'!$D$13,"(командировка)","")</f>
        <v/>
      </c>
      <c r="J73" s="90" t="str">
        <f>IF(A73&lt;='Для заполнения'!$D$13,IF(ISNUMBER(FIND(CONCATENATE(",",DAY(A73),".",TEXT(MONTH(A73),"00"),".",YEAR(A73)),$B$31)),"",CONCATENATE(TEXT(DAY(A73),"00"),".",TEXT(MONTH(A73),"00"),".",YEAR(A73))),"")</f>
        <v/>
      </c>
    </row>
    <row r="74" spans="1:10">
      <c r="A74" s="88">
        <f t="shared" si="10"/>
        <v>43902</v>
      </c>
      <c r="B74" s="90" t="str">
        <f>IF(A74&lt;='Для заполнения'!$D$13,IF(ISNUMBER(FIND(CONCATENATE(",",DAY(A74),".",TEXT(MONTH(A74),"00"),".",YEAR(A74)),$B$31)),CONCATENATE(TEXT(DAY(A74),"00"),".",TEXT(MONTH(A74),"00"),".",YEAR(A74)),""),"")</f>
        <v/>
      </c>
      <c r="E74" t="str">
        <f>IF(A74&lt;='Для заполнения'!$D$13,"(командировка)","")</f>
        <v/>
      </c>
      <c r="J74" s="90" t="str">
        <f>IF(A74&lt;='Для заполнения'!$D$13,IF(ISNUMBER(FIND(CONCATENATE(",",DAY(A74),".",TEXT(MONTH(A74),"00"),".",YEAR(A74)),$B$31)),"",CONCATENATE(TEXT(DAY(A74),"00"),".",TEXT(MONTH(A74),"00"),".",YEAR(A74))),"")</f>
        <v/>
      </c>
    </row>
    <row r="75" spans="1:10">
      <c r="A75" s="88">
        <f t="shared" si="10"/>
        <v>43903</v>
      </c>
      <c r="B75" s="90" t="str">
        <f>IF(A75&lt;='Для заполнения'!$D$13,IF(ISNUMBER(FIND(CONCATENATE(",",DAY(A75),".",TEXT(MONTH(A75),"00"),".",YEAR(A75)),$B$31)),CONCATENATE(TEXT(DAY(A75),"00"),".",TEXT(MONTH(A75),"00"),".",YEAR(A75)),""),"")</f>
        <v/>
      </c>
      <c r="E75" t="str">
        <f>IF(A75&lt;='Для заполнения'!$D$13,"(командировка)","")</f>
        <v/>
      </c>
      <c r="J75" s="90" t="str">
        <f>IF(A75&lt;='Для заполнения'!$D$13,IF(ISNUMBER(FIND(CONCATENATE(",",DAY(A75),".",TEXT(MONTH(A75),"00"),".",YEAR(A75)),$B$31)),"",CONCATENATE(TEXT(DAY(A75),"00"),".",TEXT(MONTH(A75),"00"),".",YEAR(A75))),"")</f>
        <v/>
      </c>
    </row>
    <row r="76" spans="1:10">
      <c r="A76" s="88">
        <f t="shared" si="10"/>
        <v>43904</v>
      </c>
      <c r="B76" s="90" t="str">
        <f>IF(A76&lt;='Для заполнения'!$D$13,IF(ISNUMBER(FIND(CONCATENATE(",",DAY(A76),".",TEXT(MONTH(A76),"00"),".",YEAR(A76)),$B$31)),CONCATENATE(TEXT(DAY(A76),"00"),".",TEXT(MONTH(A76),"00"),".",YEAR(A76)),""),"")</f>
        <v/>
      </c>
      <c r="E76" t="str">
        <f>IF(A76&lt;='Для заполнения'!$D$13,"(командировка)","")</f>
        <v/>
      </c>
      <c r="J76" s="90" t="str">
        <f>IF(A76&lt;='Для заполнения'!$D$13,IF(ISNUMBER(FIND(CONCATENATE(",",DAY(A76),".",TEXT(MONTH(A76),"00"),".",YEAR(A76)),$B$31)),"",CONCATENATE(TEXT(DAY(A76),"00"),".",TEXT(MONTH(A76),"00"),".",YEAR(A76))),"")</f>
        <v/>
      </c>
    </row>
    <row r="77" spans="1:10">
      <c r="A77" s="88">
        <f t="shared" si="10"/>
        <v>43905</v>
      </c>
      <c r="B77" s="90" t="str">
        <f>IF(A77&lt;='Для заполнения'!$D$13,IF(ISNUMBER(FIND(CONCATENATE(",",DAY(A77),".",TEXT(MONTH(A77),"00"),".",YEAR(A77)),$B$31)),CONCATENATE(TEXT(DAY(A77),"00"),".",TEXT(MONTH(A77),"00"),".",YEAR(A77)),""),"")</f>
        <v/>
      </c>
      <c r="E77" t="str">
        <f>IF(A77&lt;='Для заполнения'!$D$13,"(командировка)","")</f>
        <v/>
      </c>
      <c r="J77" s="90" t="str">
        <f>IF(A77&lt;='Для заполнения'!$D$13,IF(ISNUMBER(FIND(CONCATENATE(",",DAY(A77),".",TEXT(MONTH(A77),"00"),".",YEAR(A77)),$B$31)),"",CONCATENATE(TEXT(DAY(A77),"00"),".",TEXT(MONTH(A77),"00"),".",YEAR(A77))),"")</f>
        <v/>
      </c>
    </row>
    <row r="78" spans="1:10">
      <c r="A78" s="88">
        <f t="shared" si="10"/>
        <v>43906</v>
      </c>
      <c r="B78" s="90" t="str">
        <f>IF(A78&lt;='Для заполнения'!$D$13,IF(ISNUMBER(FIND(CONCATENATE(",",DAY(A78),".",TEXT(MONTH(A78),"00"),".",YEAR(A78)),$B$31)),CONCATENATE(TEXT(DAY(A78),"00"),".",TEXT(MONTH(A78),"00"),".",YEAR(A78)),""),"")</f>
        <v/>
      </c>
      <c r="E78" t="str">
        <f>IF(A78&lt;='Для заполнения'!$D$13,"(командировка)","")</f>
        <v/>
      </c>
      <c r="J78" s="90" t="str">
        <f>IF(A78&lt;='Для заполнения'!$D$13,IF(ISNUMBER(FIND(CONCATENATE(",",DAY(A78),".",TEXT(MONTH(A78),"00"),".",YEAR(A78)),$B$31)),"",CONCATENATE(TEXT(DAY(A78),"00"),".",TEXT(MONTH(A78),"00"),".",YEAR(A78))),"")</f>
        <v/>
      </c>
    </row>
    <row r="79" spans="1:10">
      <c r="A79" s="88">
        <f t="shared" si="10"/>
        <v>43907</v>
      </c>
      <c r="B79" s="90" t="str">
        <f>IF(A79&lt;='Для заполнения'!$D$13,IF(ISNUMBER(FIND(CONCATENATE(",",DAY(A79),".",TEXT(MONTH(A79),"00"),".",YEAR(A79)),$B$31)),CONCATENATE(TEXT(DAY(A79),"00"),".",TEXT(MONTH(A79),"00"),".",YEAR(A79)),""),"")</f>
        <v/>
      </c>
      <c r="E79" t="str">
        <f>IF(A79&lt;='Для заполнения'!$D$13,"(командировка)","")</f>
        <v/>
      </c>
      <c r="J79" s="90" t="str">
        <f>IF(A79&lt;='Для заполнения'!$D$13,IF(ISNUMBER(FIND(CONCATENATE(",",DAY(A79),".",TEXT(MONTH(A79),"00"),".",YEAR(A79)),$B$31)),"",CONCATENATE(TEXT(DAY(A79),"00"),".",TEXT(MONTH(A79),"00"),".",YEAR(A79))),"")</f>
        <v/>
      </c>
    </row>
    <row r="80" spans="1:10">
      <c r="A80" s="88">
        <f t="shared" si="10"/>
        <v>43908</v>
      </c>
      <c r="B80" s="90" t="str">
        <f>IF(A80&lt;='Для заполнения'!$D$13,IF(ISNUMBER(FIND(CONCATENATE(",",DAY(A80),".",TEXT(MONTH(A80),"00"),".",YEAR(A80)),$B$31)),CONCATENATE(TEXT(DAY(A80),"00"),".",TEXT(MONTH(A80),"00"),".",YEAR(A80)),""),"")</f>
        <v/>
      </c>
      <c r="E80" t="str">
        <f>IF(A80&lt;='Для заполнения'!$D$13,"(командировка)","")</f>
        <v/>
      </c>
      <c r="J80" s="90" t="str">
        <f>IF(A80&lt;='Для заполнения'!$D$13,IF(ISNUMBER(FIND(CONCATENATE(",",DAY(A80),".",TEXT(MONTH(A80),"00"),".",YEAR(A80)),$B$31)),"",CONCATENATE(TEXT(DAY(A80),"00"),".",TEXT(MONTH(A80),"00"),".",YEAR(A80))),"")</f>
        <v/>
      </c>
    </row>
    <row r="81" spans="1:12">
      <c r="A81" s="88">
        <f t="shared" si="10"/>
        <v>43909</v>
      </c>
      <c r="B81" s="90" t="str">
        <f>IF(A81&lt;='Для заполнения'!$D$13,IF(ISNUMBER(FIND(CONCATENATE(",",DAY(A81),".",TEXT(MONTH(A81),"00"),".",YEAR(A81)),$B$31)),CONCATENATE(TEXT(DAY(A81),"00"),".",TEXT(MONTH(A81),"00"),".",YEAR(A81)),""),"")</f>
        <v/>
      </c>
      <c r="E81" t="str">
        <f>IF(A81&lt;='Для заполнения'!$D$13,"(командировка)","")</f>
        <v/>
      </c>
      <c r="J81" s="90" t="str">
        <f>IF(A81&lt;='Для заполнения'!$D$13,IF(ISNUMBER(FIND(CONCATENATE(",",DAY(A81),".",TEXT(MONTH(A81),"00"),".",YEAR(A81)),$B$31)),"",CONCATENATE(TEXT(DAY(A81),"00"),".",TEXT(MONTH(A81),"00"),".",YEAR(A81))),"")</f>
        <v/>
      </c>
    </row>
    <row r="82" spans="1:12">
      <c r="A82" s="88">
        <f t="shared" si="10"/>
        <v>43910</v>
      </c>
      <c r="B82" s="90" t="str">
        <f>IF(A82&lt;='Для заполнения'!$D$13,IF(ISNUMBER(FIND(CONCATENATE(",",DAY(A82),".",TEXT(MONTH(A82),"00"),".",YEAR(A82)),$B$31)),CONCATENATE(TEXT(DAY(A82),"00"),".",TEXT(MONTH(A82),"00"),".",YEAR(A82)),""),"")</f>
        <v/>
      </c>
      <c r="E82" t="str">
        <f>IF(A82&lt;='Для заполнения'!$D$13,"(командировка)","")</f>
        <v/>
      </c>
      <c r="J82" s="90" t="str">
        <f>IF(A82&lt;='Для заполнения'!$D$13,IF(ISNUMBER(FIND(CONCATENATE(",",DAY(A82),".",TEXT(MONTH(A82),"00"),".",YEAR(A82)),$B$31)),"",CONCATENATE(TEXT(DAY(A82),"00"),".",TEXT(MONTH(A82),"00"),".",YEAR(A82))),"")</f>
        <v/>
      </c>
    </row>
    <row r="83" spans="1:12">
      <c r="A83" s="88">
        <f t="shared" si="10"/>
        <v>43911</v>
      </c>
      <c r="B83" s="90" t="str">
        <f>IF(A83&lt;='Для заполнения'!$D$13,IF(ISNUMBER(FIND(CONCATENATE(",",DAY(A83),".",TEXT(MONTH(A83),"00"),".",YEAR(A83)),$B$31)),CONCATENATE(TEXT(DAY(A83),"00"),".",TEXT(MONTH(A83),"00"),".",YEAR(A83)),""),"")</f>
        <v/>
      </c>
      <c r="E83" t="str">
        <f>IF(A83&lt;='Для заполнения'!$D$13,"(командировка)","")</f>
        <v/>
      </c>
      <c r="J83" s="90" t="str">
        <f>IF(A83&lt;='Для заполнения'!$D$13,IF(ISNUMBER(FIND(CONCATENATE(",",DAY(A83),".",TEXT(MONTH(A83),"00"),".",YEAR(A83)),$B$31)),"",CONCATENATE(TEXT(DAY(A83),"00"),".",TEXT(MONTH(A83),"00"),".",YEAR(A83))),"")</f>
        <v/>
      </c>
    </row>
    <row r="84" spans="1:12">
      <c r="A84" s="88">
        <f t="shared" si="10"/>
        <v>43912</v>
      </c>
      <c r="B84" s="90" t="str">
        <f>IF(A84&lt;='Для заполнения'!$D$13,IF(ISNUMBER(FIND(CONCATENATE(",",DAY(A84),".",TEXT(MONTH(A84),"00"),".",YEAR(A84)),$B$31)),CONCATENATE(TEXT(DAY(A84),"00"),".",TEXT(MONTH(A84),"00"),".",YEAR(A84)),""),"")</f>
        <v/>
      </c>
      <c r="E84" t="str">
        <f>IF(A84&lt;='Для заполнения'!$D$13,"(командировка)","")</f>
        <v/>
      </c>
      <c r="J84" s="90" t="str">
        <f>IF(A84&lt;='Для заполнения'!$D$13,IF(ISNUMBER(FIND(CONCATENATE(",",DAY(A84),".",TEXT(MONTH(A84),"00"),".",YEAR(A84)),$B$31)),"",CONCATENATE(TEXT(DAY(A84),"00"),".",TEXT(MONTH(A84),"00"),".",YEAR(A84))),"")</f>
        <v/>
      </c>
    </row>
    <row r="85" spans="1:12">
      <c r="A85" s="88">
        <f t="shared" si="10"/>
        <v>43913</v>
      </c>
      <c r="B85" s="90" t="str">
        <f>IF(A85&lt;='Для заполнения'!$D$13,IF(ISNUMBER(FIND(CONCATENATE(",",DAY(A85),".",TEXT(MONTH(A85),"00"),".",YEAR(A85)),$B$31)),CONCATENATE(TEXT(DAY(A85),"00"),".",TEXT(MONTH(A85),"00"),".",YEAR(A85)),""),"")</f>
        <v/>
      </c>
      <c r="E85" t="str">
        <f>IF(A85&lt;='Для заполнения'!$D$13,"(командировка)","")</f>
        <v/>
      </c>
      <c r="J85" s="90" t="str">
        <f>IF(A85&lt;='Для заполнения'!$D$13,IF(ISNUMBER(FIND(CONCATENATE(",",DAY(A85),".",TEXT(MONTH(A85),"00"),".",YEAR(A85)),$B$31)),"",CONCATENATE(TEXT(DAY(A85),"00"),".",TEXT(MONTH(A85),"00"),".",YEAR(A85))),"")</f>
        <v/>
      </c>
    </row>
    <row r="86" spans="1:12">
      <c r="A86" s="88">
        <f t="shared" si="10"/>
        <v>43914</v>
      </c>
      <c r="B86" s="90" t="str">
        <f>IF(A86&lt;='Для заполнения'!$D$13,IF(ISNUMBER(FIND(CONCATENATE(",",DAY(A86),".",TEXT(MONTH(A86),"00"),".",YEAR(A86)),$B$31)),CONCATENATE(TEXT(DAY(A86),"00"),".",TEXT(MONTH(A86),"00"),".",YEAR(A86)),""),"")</f>
        <v/>
      </c>
      <c r="E86" t="str">
        <f>IF(A86&lt;='Для заполнения'!$D$13,"(командировка)","")</f>
        <v/>
      </c>
      <c r="J86" s="90" t="str">
        <f>IF(A86&lt;='Для заполнения'!$D$13,IF(ISNUMBER(FIND(CONCATENATE(",",DAY(A86),".",TEXT(MONTH(A86),"00"),".",YEAR(A86)),$B$31)),"",CONCATENATE(TEXT(DAY(A86),"00"),".",TEXT(MONTH(A86),"00"),".",YEAR(A86))),"")</f>
        <v/>
      </c>
    </row>
    <row r="87" spans="1:12">
      <c r="A87" s="88">
        <f t="shared" si="10"/>
        <v>43915</v>
      </c>
      <c r="B87" s="90" t="str">
        <f>IF(A87&lt;='Для заполнения'!$D$13,IF(ISNUMBER(FIND(CONCATENATE(",",DAY(A87),".",TEXT(MONTH(A87),"00"),".",YEAR(A87)),$B$31)),CONCATENATE(TEXT(DAY(A87),"00"),".",TEXT(MONTH(A87),"00"),".",YEAR(A87)),""),"")</f>
        <v/>
      </c>
      <c r="E87" t="str">
        <f>IF(A87&lt;='Для заполнения'!$D$13,"(командировка)","")</f>
        <v/>
      </c>
      <c r="J87" s="90" t="str">
        <f>IF(A87&lt;='Для заполнения'!$D$13,IF(ISNUMBER(FIND(CONCATENATE(",",DAY(A87),".",TEXT(MONTH(A87),"00"),".",YEAR(A87)),$B$31)),"",CONCATENATE(TEXT(DAY(A87),"00"),".",TEXT(MONTH(A87),"00"),".",YEAR(A87))),"")</f>
        <v/>
      </c>
    </row>
    <row r="88" spans="1:12">
      <c r="A88" s="88">
        <f t="shared" si="10"/>
        <v>43916</v>
      </c>
      <c r="B88" s="90" t="str">
        <f>IF(A88&lt;='Для заполнения'!$D$13,IF(ISNUMBER(FIND(CONCATENATE(",",DAY(A88),".",TEXT(MONTH(A88),"00"),".",YEAR(A88)),$B$31)),CONCATENATE(TEXT(DAY(A88),"00"),".",TEXT(MONTH(A88),"00"),".",YEAR(A88)),""),"")</f>
        <v/>
      </c>
      <c r="E88" t="str">
        <f>IF(A88&lt;='Для заполнения'!$D$13,"(командировка)","")</f>
        <v/>
      </c>
      <c r="J88" s="90" t="str">
        <f>IF(A88&lt;='Для заполнения'!$D$13,IF(ISNUMBER(FIND(CONCATENATE(",",DAY(A88),".",TEXT(MONTH(A88),"00"),".",YEAR(A88)),$B$31)),"",CONCATENATE(TEXT(DAY(A88),"00"),".",TEXT(MONTH(A88),"00"),".",YEAR(A88))),"")</f>
        <v/>
      </c>
    </row>
    <row r="89" spans="1:12">
      <c r="A89" s="88">
        <f t="shared" si="10"/>
        <v>43917</v>
      </c>
      <c r="B89" s="90" t="str">
        <f>IF(A89&lt;='Для заполнения'!$D$13,IF(ISNUMBER(FIND(CONCATENATE(",",DAY(A89),".",TEXT(MONTH(A89),"00"),".",YEAR(A89)),$B$31)),CONCATENATE(TEXT(DAY(A89),"00"),".",TEXT(MONTH(A89),"00"),".",YEAR(A89)),""),"")</f>
        <v/>
      </c>
      <c r="E89" t="str">
        <f>IF(A89&lt;='Для заполнения'!$D$13,"(командировка)","")</f>
        <v/>
      </c>
      <c r="J89" s="90" t="str">
        <f>IF(A89&lt;='Для заполнения'!$D$13,IF(ISNUMBER(FIND(CONCATENATE(",",DAY(A89),".",TEXT(MONTH(A89),"00"),".",YEAR(A89)),$B$31)),"",CONCATENATE(TEXT(DAY(A89),"00"),".",TEXT(MONTH(A89),"00"),".",YEAR(A89))),"")</f>
        <v/>
      </c>
    </row>
    <row r="90" spans="1:12">
      <c r="A90" s="88">
        <f t="shared" si="10"/>
        <v>43918</v>
      </c>
      <c r="B90" s="90" t="str">
        <f>IF(A90&lt;='Для заполнения'!$D$13,IF(ISNUMBER(FIND(CONCATENATE(",",DAY(A90),".",TEXT(MONTH(A90),"00"),".",YEAR(A90)),$B$31)),CONCATENATE(TEXT(DAY(A90),"00"),".",TEXT(MONTH(A90),"00"),".",YEAR(A90)),""),"")</f>
        <v/>
      </c>
      <c r="E90" t="str">
        <f>IF(A90&lt;='Для заполнения'!$D$13,"(командировка)","")</f>
        <v/>
      </c>
      <c r="J90" s="90" t="str">
        <f>IF(A90&lt;='Для заполнения'!$D$13,IF(ISNUMBER(FIND(CONCATENATE(",",DAY(A90),".",TEXT(MONTH(A90),"00"),".",YEAR(A90)),$B$31)),"",CONCATENATE(TEXT(DAY(A90),"00"),".",TEXT(MONTH(A90),"00"),".",YEAR(A90))),"")</f>
        <v/>
      </c>
    </row>
    <row r="91" spans="1:12">
      <c r="A91" s="88">
        <f t="shared" si="10"/>
        <v>43919</v>
      </c>
      <c r="B91" s="90" t="str">
        <f>IF(A91&lt;='Для заполнения'!$D$13,IF(ISNUMBER(FIND(CONCATENATE(",",DAY(A91),".",TEXT(MONTH(A91),"00"),".",YEAR(A91)),$B$31)),CONCATENATE(TEXT(DAY(A91),"00"),".",TEXT(MONTH(A91),"00"),".",YEAR(A91)),""),"")</f>
        <v/>
      </c>
      <c r="E91" t="str">
        <f>IF(A91&lt;='Для заполнения'!$D$13,"(командировка)","")</f>
        <v/>
      </c>
      <c r="J91" s="90" t="str">
        <f>IF(A91&lt;='Для заполнения'!$D$13,IF(ISNUMBER(FIND(CONCATENATE(",",DAY(A91),".",TEXT(MONTH(A91),"00"),".",YEAR(A91)),$B$31)),"",CONCATENATE(TEXT(DAY(A91),"00"),".",TEXT(MONTH(A91),"00"),".",YEAR(A91))),"")</f>
        <v/>
      </c>
    </row>
    <row r="92" spans="1:12">
      <c r="A92" s="88">
        <f t="shared" si="10"/>
        <v>43920</v>
      </c>
      <c r="B92" s="90" t="str">
        <f>IF(A92&lt;='Для заполнения'!$D$13,IF(ISNUMBER(FIND(CONCATENATE(",",DAY(A92),".",TEXT(MONTH(A92),"00"),".",YEAR(A92)),$B$31)),CONCATENATE(TEXT(DAY(A92),"00"),".",TEXT(MONTH(A92),"00"),".",YEAR(A92)),""),"")</f>
        <v/>
      </c>
      <c r="E92" t="str">
        <f>IF(A92&lt;='Для заполнения'!$D$13,"(командировка)","")</f>
        <v/>
      </c>
      <c r="J92" s="90" t="str">
        <f>IF(A92&lt;='Для заполнения'!$D$13,IF(ISNUMBER(FIND(CONCATENATE(",",DAY(A92),".",TEXT(MONTH(A92),"00"),".",YEAR(A92)),$B$31)),"",CONCATENATE(TEXT(DAY(A92),"00"),".",TEXT(MONTH(A92),"00"),".",YEAR(A92))),"")</f>
        <v/>
      </c>
    </row>
    <row r="94" spans="1:12">
      <c r="A94" t="s">
        <v>519</v>
      </c>
      <c r="J94">
        <f>COUNTA(J33:J92)-COUNTBLANK(J33:J92)</f>
        <v>3</v>
      </c>
    </row>
    <row r="95" spans="1:12">
      <c r="B95" s="141" t="str">
        <f>TEXTJOIN(", ",1,B33:B92)</f>
        <v>01.02.2020, 02.02.2020</v>
      </c>
      <c r="C95" s="141"/>
      <c r="D95" s="141"/>
      <c r="J95" s="141" t="str">
        <f>TEXTJOIN(", ",1,J33:J92)</f>
        <v>31.01.2020, 03.02.2020, 04.02.2020</v>
      </c>
      <c r="K95" s="141"/>
      <c r="L95" s="141"/>
    </row>
    <row r="96" spans="1:12">
      <c r="A96" t="s">
        <v>520</v>
      </c>
      <c r="B96">
        <f>COUNTA(B33:B92)-COUNTBLANK(B33:B92)</f>
        <v>2</v>
      </c>
    </row>
    <row r="97" spans="1:14">
      <c r="A97" t="s">
        <v>521</v>
      </c>
      <c r="B97" t="str">
        <f>IF(B96&gt;1,"выходные дни","выходной день")</f>
        <v>выходные дни</v>
      </c>
    </row>
    <row r="98" spans="1:14">
      <c r="B98" t="str">
        <f>IF(B96&gt;1,"другие дни отдыха","другой день отдыха")</f>
        <v>другие дни отдыха</v>
      </c>
    </row>
    <row r="101" spans="1:14">
      <c r="A101" t="s">
        <v>522</v>
      </c>
      <c r="B101" t="s">
        <v>523</v>
      </c>
      <c r="F101" t="s">
        <v>524</v>
      </c>
      <c r="K101" t="s">
        <v>525</v>
      </c>
      <c r="N101" t="s">
        <v>526</v>
      </c>
    </row>
    <row r="102" spans="1:14">
      <c r="B102" s="89" t="s">
        <v>527</v>
      </c>
      <c r="F102" s="89" t="s">
        <v>528</v>
      </c>
      <c r="K102">
        <f t="shared" ref="K102:K145" si="11">LEN(B102)</f>
        <v>19</v>
      </c>
      <c r="N102" t="str">
        <f>SUBSTITUTE(CONCATENATE(LOWER(LEFT('Для заполнения'!D6,1)),RIGHT('Для заполнения'!D6,LEN('Для заполнения'!D6)-1)),B102,F102)</f>
        <v>кафедра физиологии с курсом безопасности жизнедеятельности и медицины катастроф</v>
      </c>
    </row>
    <row r="103" spans="1:14">
      <c r="B103" t="s">
        <v>529</v>
      </c>
      <c r="F103" t="s">
        <v>530</v>
      </c>
      <c r="K103">
        <f t="shared" si="11"/>
        <v>18</v>
      </c>
      <c r="N103" s="90" t="str">
        <f t="shared" ref="N103:N145" si="12">SUBSTITUTE(N102,B103,F103)</f>
        <v>кафедра физиологии с курсом безопасности жизнедеятельности и медицины катастроф</v>
      </c>
    </row>
    <row r="104" spans="1:14">
      <c r="B104" t="s">
        <v>531</v>
      </c>
      <c r="F104" t="s">
        <v>532</v>
      </c>
      <c r="K104">
        <f t="shared" si="11"/>
        <v>16</v>
      </c>
      <c r="N104" t="str">
        <f t="shared" si="12"/>
        <v>кафедра физиологии с курсом безопасности жизнедеятельности и медицины катастроф</v>
      </c>
    </row>
    <row r="105" spans="1:14">
      <c r="B105" t="s">
        <v>533</v>
      </c>
      <c r="F105" t="s">
        <v>534</v>
      </c>
      <c r="K105">
        <f t="shared" si="11"/>
        <v>14</v>
      </c>
      <c r="N105" t="str">
        <f t="shared" si="12"/>
        <v>кафедра физиологии с курсом безопасности жизнедеятельности и медицины катастроф</v>
      </c>
    </row>
    <row r="106" spans="1:14">
      <c r="B106" t="s">
        <v>535</v>
      </c>
      <c r="F106" t="s">
        <v>536</v>
      </c>
      <c r="K106">
        <f t="shared" si="11"/>
        <v>13</v>
      </c>
      <c r="N106" t="str">
        <f t="shared" si="12"/>
        <v>кафедра физиологии с курсом безопасности жизнедеятельности и медицины катастроф</v>
      </c>
    </row>
    <row r="107" spans="1:14">
      <c r="B107" t="s">
        <v>537</v>
      </c>
      <c r="F107" t="s">
        <v>538</v>
      </c>
      <c r="K107">
        <f t="shared" si="11"/>
        <v>12</v>
      </c>
      <c r="N107" t="str">
        <f t="shared" si="12"/>
        <v>кафедра физиологии с курсом безопасности жизнедеятельности и медицины катастроф</v>
      </c>
    </row>
    <row r="108" spans="1:14">
      <c r="B108" t="s">
        <v>539</v>
      </c>
      <c r="F108" t="s">
        <v>540</v>
      </c>
      <c r="K108">
        <f t="shared" si="11"/>
        <v>12</v>
      </c>
      <c r="N108" t="str">
        <f t="shared" si="12"/>
        <v>кафедра физиологии с курсом безопасности жизнедеятельности и медицины катастроф</v>
      </c>
    </row>
    <row r="109" spans="1:14">
      <c r="B109" t="s">
        <v>541</v>
      </c>
      <c r="F109" t="s">
        <v>542</v>
      </c>
      <c r="K109">
        <f t="shared" si="11"/>
        <v>12</v>
      </c>
      <c r="N109" t="str">
        <f t="shared" si="12"/>
        <v>кафедра физиологии с курсом безопасности жизнедеятельности и медицины катастроф</v>
      </c>
    </row>
    <row r="110" spans="1:14">
      <c r="B110" t="s">
        <v>543</v>
      </c>
      <c r="F110" t="s">
        <v>544</v>
      </c>
      <c r="K110">
        <f t="shared" si="11"/>
        <v>11</v>
      </c>
      <c r="N110" t="str">
        <f t="shared" si="12"/>
        <v>кафедра физиологии с курсом безопасности жизнедеятельности и медицины катастроф</v>
      </c>
    </row>
    <row r="111" spans="1:14">
      <c r="B111" t="s">
        <v>545</v>
      </c>
      <c r="F111" t="s">
        <v>546</v>
      </c>
      <c r="K111">
        <f t="shared" si="11"/>
        <v>11</v>
      </c>
      <c r="N111" t="str">
        <f t="shared" si="12"/>
        <v>кафедра физиологии с курсом безопасности жизнедеятельности и медицины катастроф</v>
      </c>
    </row>
    <row r="112" spans="1:14">
      <c r="B112" t="s">
        <v>547</v>
      </c>
      <c r="F112" t="s">
        <v>548</v>
      </c>
      <c r="K112">
        <f t="shared" si="11"/>
        <v>11</v>
      </c>
      <c r="N112" t="str">
        <f t="shared" si="12"/>
        <v>кафедра физиологии с курсом безопасности жизнедеятельности и медицины катастроф</v>
      </c>
    </row>
    <row r="113" spans="2:14">
      <c r="B113" t="s">
        <v>549</v>
      </c>
      <c r="F113" t="s">
        <v>550</v>
      </c>
      <c r="K113">
        <f t="shared" si="11"/>
        <v>10</v>
      </c>
      <c r="N113" t="str">
        <f t="shared" si="12"/>
        <v>кафедра физиологии с курсом безопасности жизнедеятельности и медицины катастроф</v>
      </c>
    </row>
    <row r="114" spans="2:14">
      <c r="B114" t="s">
        <v>551</v>
      </c>
      <c r="F114" t="s">
        <v>552</v>
      </c>
      <c r="K114">
        <f t="shared" si="11"/>
        <v>10</v>
      </c>
      <c r="N114" t="str">
        <f t="shared" si="12"/>
        <v>кафедра физиологии с курсом безопасности жизнедеятельности и медицины катастроф</v>
      </c>
    </row>
    <row r="115" spans="2:14">
      <c r="B115" t="s">
        <v>553</v>
      </c>
      <c r="F115" t="s">
        <v>554</v>
      </c>
      <c r="K115">
        <f t="shared" si="11"/>
        <v>9</v>
      </c>
      <c r="N115" t="str">
        <f t="shared" si="12"/>
        <v>кафедра физиологии с курсом безопасности жизнедеятельности и медицины катастроф</v>
      </c>
    </row>
    <row r="116" spans="2:14">
      <c r="B116" t="s">
        <v>555</v>
      </c>
      <c r="F116" t="s">
        <v>556</v>
      </c>
      <c r="K116">
        <f t="shared" si="11"/>
        <v>9</v>
      </c>
      <c r="N116" t="str">
        <f t="shared" si="12"/>
        <v>кафедра физиологии с курсом безопасности жизнедеятельности и медицины катастроф</v>
      </c>
    </row>
    <row r="117" spans="2:14">
      <c r="B117" t="s">
        <v>557</v>
      </c>
      <c r="F117" t="s">
        <v>558</v>
      </c>
      <c r="K117">
        <f t="shared" si="11"/>
        <v>9</v>
      </c>
      <c r="N117" t="str">
        <f t="shared" si="12"/>
        <v>кафедра физиологии с курсом безопасности жизнедеятельности и медицины катастроф</v>
      </c>
    </row>
    <row r="118" spans="2:14">
      <c r="B118" t="s">
        <v>559</v>
      </c>
      <c r="F118" t="s">
        <v>560</v>
      </c>
      <c r="K118">
        <f t="shared" si="11"/>
        <v>9</v>
      </c>
      <c r="N118" t="str">
        <f t="shared" si="12"/>
        <v>кафедра физиологии с курсом безопасности жизнедеятельности и медицины катастроф</v>
      </c>
    </row>
    <row r="119" spans="2:14">
      <c r="B119" t="s">
        <v>561</v>
      </c>
      <c r="F119" t="s">
        <v>562</v>
      </c>
      <c r="K119">
        <f t="shared" si="11"/>
        <v>9</v>
      </c>
      <c r="N119" t="str">
        <f t="shared" si="12"/>
        <v>кафедра физиологии с курсом безопасности жизнедеятельности и медицины катастроф</v>
      </c>
    </row>
    <row r="120" spans="2:14">
      <c r="B120" t="s">
        <v>563</v>
      </c>
      <c r="F120" t="s">
        <v>564</v>
      </c>
      <c r="K120">
        <f t="shared" si="11"/>
        <v>9</v>
      </c>
      <c r="N120" t="str">
        <f t="shared" si="12"/>
        <v>кафедра физиологии с курсом безопасности жизнедеятельности и медицины катастроф</v>
      </c>
    </row>
    <row r="121" spans="2:14">
      <c r="B121" t="s">
        <v>565</v>
      </c>
      <c r="F121" t="s">
        <v>566</v>
      </c>
      <c r="K121">
        <f t="shared" si="11"/>
        <v>8</v>
      </c>
      <c r="N121" t="str">
        <f t="shared" si="12"/>
        <v>кафедра физиологии с курсом безопасности жизнедеятельности и медицины катастроф</v>
      </c>
    </row>
    <row r="122" spans="2:14">
      <c r="B122" t="s">
        <v>567</v>
      </c>
      <c r="F122" t="s">
        <v>568</v>
      </c>
      <c r="K122">
        <f t="shared" si="11"/>
        <v>8</v>
      </c>
      <c r="N122" t="str">
        <f t="shared" si="12"/>
        <v>кафедра физиологии с курсом безопасности жизнедеятельности и медицины катастроф</v>
      </c>
    </row>
    <row r="123" spans="2:14">
      <c r="B123" t="s">
        <v>569</v>
      </c>
      <c r="F123" t="s">
        <v>570</v>
      </c>
      <c r="K123">
        <f t="shared" si="11"/>
        <v>8</v>
      </c>
      <c r="N123" t="str">
        <f t="shared" si="12"/>
        <v>кафедра физиологии с курсом безопасности жизнедеятельности и медицины катастроф</v>
      </c>
    </row>
    <row r="124" spans="2:14">
      <c r="B124" t="s">
        <v>571</v>
      </c>
      <c r="F124" t="s">
        <v>572</v>
      </c>
      <c r="K124">
        <f t="shared" si="11"/>
        <v>8</v>
      </c>
      <c r="N124" t="str">
        <f t="shared" si="12"/>
        <v>кафедра физиологии с курсом безопасности жизнедеятельности и медицины катастроф</v>
      </c>
    </row>
    <row r="125" spans="2:14">
      <c r="B125" t="s">
        <v>573</v>
      </c>
      <c r="F125" t="s">
        <v>574</v>
      </c>
      <c r="K125">
        <f t="shared" si="11"/>
        <v>8</v>
      </c>
      <c r="N125" t="str">
        <f t="shared" si="12"/>
        <v>кафедра физиологии с курсом безопасности жизнедеятельности и медицины катастроф</v>
      </c>
    </row>
    <row r="126" spans="2:14">
      <c r="B126" t="s">
        <v>575</v>
      </c>
      <c r="F126" t="s">
        <v>576</v>
      </c>
      <c r="K126">
        <f t="shared" si="11"/>
        <v>8</v>
      </c>
      <c r="N126" t="str">
        <f t="shared" si="12"/>
        <v>кафедра физиологии с курсом безопасности жизнедеятельности и медицины катастроф</v>
      </c>
    </row>
    <row r="127" spans="2:14">
      <c r="B127" t="s">
        <v>577</v>
      </c>
      <c r="F127" t="s">
        <v>566</v>
      </c>
      <c r="K127">
        <f t="shared" si="11"/>
        <v>8</v>
      </c>
      <c r="N127" t="str">
        <f t="shared" si="12"/>
        <v>кафедра физиологии с курсом безопасности жизнедеятельности и медицины катастроф</v>
      </c>
    </row>
    <row r="128" spans="2:14">
      <c r="B128" t="s">
        <v>578</v>
      </c>
      <c r="F128" t="s">
        <v>568</v>
      </c>
      <c r="K128">
        <f t="shared" si="11"/>
        <v>8</v>
      </c>
      <c r="N128" t="str">
        <f t="shared" si="12"/>
        <v>кафедра физиологии с курсом безопасности жизнедеятельности и медицины катастроф</v>
      </c>
    </row>
    <row r="129" spans="2:14">
      <c r="B129" t="s">
        <v>579</v>
      </c>
      <c r="F129" t="s">
        <v>580</v>
      </c>
      <c r="K129">
        <f t="shared" si="11"/>
        <v>7</v>
      </c>
      <c r="N129" t="str">
        <f t="shared" si="12"/>
        <v>кафедра физиологии с курсом безопасности жизнедеятельности и медицины катастроф</v>
      </c>
    </row>
    <row r="130" spans="2:14">
      <c r="B130" t="s">
        <v>581</v>
      </c>
      <c r="F130" t="s">
        <v>582</v>
      </c>
      <c r="K130">
        <f t="shared" si="11"/>
        <v>7</v>
      </c>
      <c r="N130" t="str">
        <f t="shared" si="12"/>
        <v>кафедра физиологии с курсом безопасности жизнедеятельности и медицины катастроф</v>
      </c>
    </row>
    <row r="131" spans="2:14">
      <c r="B131" t="s">
        <v>583</v>
      </c>
      <c r="F131" t="s">
        <v>584</v>
      </c>
      <c r="K131">
        <f t="shared" si="11"/>
        <v>7</v>
      </c>
      <c r="N131" t="str">
        <f t="shared" si="12"/>
        <v>кафедра физиологии с курсом безопасности жизнедеятельности и медицины катастроф</v>
      </c>
    </row>
    <row r="132" spans="2:14">
      <c r="B132" t="s">
        <v>585</v>
      </c>
      <c r="F132" t="s">
        <v>586</v>
      </c>
      <c r="K132">
        <f t="shared" si="11"/>
        <v>7</v>
      </c>
      <c r="N132" t="str">
        <f t="shared" si="12"/>
        <v>кафедра физиологии с курсом безопасности жизнедеятельности и медицины катастроф</v>
      </c>
    </row>
    <row r="133" spans="2:14">
      <c r="B133" t="s">
        <v>587</v>
      </c>
      <c r="F133" t="s">
        <v>588</v>
      </c>
      <c r="K133">
        <f t="shared" si="11"/>
        <v>7</v>
      </c>
      <c r="N133" t="str">
        <f t="shared" si="12"/>
        <v>кафедры физиологии с курсом безопасности жизнедеятельности и медицины катастроф</v>
      </c>
    </row>
    <row r="134" spans="2:14">
      <c r="B134" t="s">
        <v>589</v>
      </c>
      <c r="F134" t="s">
        <v>590</v>
      </c>
      <c r="K134">
        <f t="shared" si="11"/>
        <v>7</v>
      </c>
      <c r="N134" t="str">
        <f t="shared" si="12"/>
        <v>кафедры физиологии с курсом безопасности жизнедеятельности и медицины катастроф</v>
      </c>
    </row>
    <row r="135" spans="2:14">
      <c r="B135" t="s">
        <v>591</v>
      </c>
      <c r="F135" t="s">
        <v>592</v>
      </c>
      <c r="K135">
        <f t="shared" si="11"/>
        <v>7</v>
      </c>
      <c r="N135" t="str">
        <f t="shared" si="12"/>
        <v>кафедры физиологии с курсом безопасности жизнедеятельности и медицины катастроф</v>
      </c>
    </row>
    <row r="136" spans="2:14">
      <c r="B136" t="s">
        <v>593</v>
      </c>
      <c r="F136" t="s">
        <v>594</v>
      </c>
      <c r="K136">
        <f t="shared" si="11"/>
        <v>7</v>
      </c>
      <c r="N136" t="str">
        <f t="shared" si="12"/>
        <v>кафедры физиологии с курсом безопасности жизнедеятельности и медицины катастроф</v>
      </c>
    </row>
    <row r="137" spans="2:14">
      <c r="B137" t="s">
        <v>595</v>
      </c>
      <c r="F137" t="s">
        <v>596</v>
      </c>
      <c r="K137">
        <f t="shared" si="11"/>
        <v>6</v>
      </c>
      <c r="N137" t="str">
        <f t="shared" si="12"/>
        <v>кафедры физиологии с курсом безопасности жизнедеятельности и медицины катастроф</v>
      </c>
    </row>
    <row r="138" spans="2:14">
      <c r="B138" t="s">
        <v>597</v>
      </c>
      <c r="F138" t="s">
        <v>598</v>
      </c>
      <c r="K138">
        <f t="shared" si="11"/>
        <v>6</v>
      </c>
      <c r="N138" t="str">
        <f t="shared" si="12"/>
        <v>кафедры физиологии с курсом безопасности жизнедеятельности и медицины катастроф</v>
      </c>
    </row>
    <row r="139" spans="2:14">
      <c r="B139" t="s">
        <v>599</v>
      </c>
      <c r="F139" t="s">
        <v>600</v>
      </c>
      <c r="K139">
        <f t="shared" si="11"/>
        <v>6</v>
      </c>
      <c r="N139" t="str">
        <f t="shared" si="12"/>
        <v>кафедры физиологии с курсом безопасности жизнедеятельности и медицины катастроф</v>
      </c>
    </row>
    <row r="140" spans="2:14">
      <c r="B140" t="s">
        <v>601</v>
      </c>
      <c r="F140" t="s">
        <v>602</v>
      </c>
      <c r="K140">
        <f t="shared" si="11"/>
        <v>6</v>
      </c>
      <c r="N140" t="str">
        <f t="shared" si="12"/>
        <v>кафедры физиологии с курсом безопасности жизнедеятельности и медицины катастроф</v>
      </c>
    </row>
    <row r="141" spans="2:14">
      <c r="B141" t="s">
        <v>603</v>
      </c>
      <c r="F141" t="s">
        <v>604</v>
      </c>
      <c r="K141">
        <f t="shared" si="11"/>
        <v>5</v>
      </c>
      <c r="N141" t="str">
        <f t="shared" si="12"/>
        <v>кафедры физиологии с курсом безопасности жизнедеятельности и медицины катастроф</v>
      </c>
    </row>
    <row r="142" spans="2:14">
      <c r="B142" t="s">
        <v>605</v>
      </c>
      <c r="F142" t="s">
        <v>606</v>
      </c>
      <c r="K142">
        <f t="shared" si="11"/>
        <v>5</v>
      </c>
      <c r="N142" t="str">
        <f t="shared" si="12"/>
        <v>кафедры физиологии с курсом безопасности жизнедеятельности и медицины катастроф</v>
      </c>
    </row>
    <row r="143" spans="2:14">
      <c r="B143" t="s">
        <v>607</v>
      </c>
      <c r="F143" t="s">
        <v>608</v>
      </c>
      <c r="K143">
        <f t="shared" si="11"/>
        <v>5</v>
      </c>
      <c r="N143" t="str">
        <f t="shared" si="12"/>
        <v>кафедры физиологии с курсом безопасности жизнедеятельности и медицины катастроф</v>
      </c>
    </row>
    <row r="144" spans="2:14">
      <c r="B144" t="s">
        <v>609</v>
      </c>
      <c r="F144" t="s">
        <v>610</v>
      </c>
      <c r="K144">
        <f t="shared" si="11"/>
        <v>5</v>
      </c>
      <c r="N144" t="str">
        <f t="shared" si="12"/>
        <v>кафедры физиологии с курсом безопасности жизнедеятельности и медицины катастроф</v>
      </c>
    </row>
    <row r="145" spans="1:20">
      <c r="B145" t="s">
        <v>611</v>
      </c>
      <c r="F145" t="s">
        <v>612</v>
      </c>
      <c r="K145">
        <f t="shared" si="11"/>
        <v>4</v>
      </c>
      <c r="N145" t="str">
        <f t="shared" si="12"/>
        <v>кафедры физиологии с курсом безопасности жизнедеятельности и медицины катастроф</v>
      </c>
    </row>
    <row r="146" spans="1:20">
      <c r="A146" t="s">
        <v>613</v>
      </c>
      <c r="B146" t="str">
        <f>TRIM(N145)</f>
        <v>кафедры физиологии с курсом безопасности жизнедеятельности и медицины катастроф</v>
      </c>
    </row>
    <row r="149" spans="1:20">
      <c r="A149" t="s">
        <v>614</v>
      </c>
      <c r="B149" t="s">
        <v>523</v>
      </c>
      <c r="F149" t="s">
        <v>524</v>
      </c>
      <c r="K149" t="s">
        <v>525</v>
      </c>
      <c r="N149" t="s">
        <v>526</v>
      </c>
      <c r="T149" t="s">
        <v>526</v>
      </c>
    </row>
    <row r="150" spans="1:20">
      <c r="B150" t="s">
        <v>615</v>
      </c>
      <c r="F150" t="s">
        <v>616</v>
      </c>
      <c r="K150">
        <f t="shared" ref="K150:K182" si="13">LEN(B150)</f>
        <v>23</v>
      </c>
      <c r="N150" t="str">
        <f>SUBSTITUTE(LOWER('Для заполнения'!D7),B150,F150)</f>
        <v>заведующий кафедрой</v>
      </c>
      <c r="T150" t="str">
        <f>SUBSTITUTE(LOWER('Для заполнения'!D23),B150,F150)</f>
        <v>лаборант лаборатории социально-психологических исследований</v>
      </c>
    </row>
    <row r="151" spans="1:20">
      <c r="B151" t="s">
        <v>617</v>
      </c>
      <c r="F151" t="s">
        <v>618</v>
      </c>
      <c r="K151">
        <f t="shared" si="13"/>
        <v>23</v>
      </c>
      <c r="N151" t="str">
        <f t="shared" ref="N151:N182" si="14">SUBSTITUTE(N150,B151,F151)</f>
        <v>заведующий кафедрой</v>
      </c>
      <c r="T151" t="str">
        <f t="shared" ref="T151:T182" si="15">SUBSTITUTE(T150,B151,F151)</f>
        <v>лаборант лаборатории социально-психологических исследований</v>
      </c>
    </row>
    <row r="152" spans="1:20">
      <c r="B152" t="s">
        <v>619</v>
      </c>
      <c r="F152" t="s">
        <v>620</v>
      </c>
      <c r="K152">
        <f t="shared" si="13"/>
        <v>19</v>
      </c>
      <c r="N152" t="str">
        <f t="shared" si="14"/>
        <v>заведующий кафедрой</v>
      </c>
      <c r="T152" t="str">
        <f t="shared" si="15"/>
        <v>лаборант лаборатории социально-психологических исследований</v>
      </c>
    </row>
    <row r="153" spans="1:20">
      <c r="B153" t="s">
        <v>621</v>
      </c>
      <c r="F153" t="s">
        <v>622</v>
      </c>
      <c r="K153">
        <f t="shared" si="13"/>
        <v>18</v>
      </c>
      <c r="N153" t="str">
        <f t="shared" si="14"/>
        <v>заведующий кафедрой</v>
      </c>
      <c r="T153" t="str">
        <f t="shared" si="15"/>
        <v>лаборант лаборатории социально-психологических исследований</v>
      </c>
    </row>
    <row r="154" spans="1:20">
      <c r="B154" t="s">
        <v>623</v>
      </c>
      <c r="F154" t="s">
        <v>624</v>
      </c>
      <c r="K154">
        <f t="shared" si="13"/>
        <v>18</v>
      </c>
      <c r="N154" t="str">
        <f t="shared" si="14"/>
        <v>заведующий кафедрой</v>
      </c>
      <c r="T154" t="str">
        <f t="shared" si="15"/>
        <v>лаборант лаборатории социально-психологических исследований</v>
      </c>
    </row>
    <row r="155" spans="1:20">
      <c r="B155" t="s">
        <v>625</v>
      </c>
      <c r="F155" t="s">
        <v>626</v>
      </c>
      <c r="K155">
        <f t="shared" si="13"/>
        <v>17</v>
      </c>
      <c r="N155" t="str">
        <f t="shared" si="14"/>
        <v>заведующий кафедрой</v>
      </c>
      <c r="T155" t="str">
        <f t="shared" si="15"/>
        <v>лаборант лаборатории социально-психологических исследований</v>
      </c>
    </row>
    <row r="156" spans="1:20">
      <c r="B156" t="s">
        <v>627</v>
      </c>
      <c r="F156" t="s">
        <v>628</v>
      </c>
      <c r="K156">
        <f t="shared" si="13"/>
        <v>13</v>
      </c>
      <c r="N156" t="str">
        <f t="shared" si="14"/>
        <v>заведующий кафедрой</v>
      </c>
      <c r="T156" t="str">
        <f t="shared" si="15"/>
        <v>лаборант лаборатории социально-психологических исследований</v>
      </c>
    </row>
    <row r="157" spans="1:20">
      <c r="B157" t="s">
        <v>629</v>
      </c>
      <c r="F157" t="s">
        <v>630</v>
      </c>
      <c r="K157">
        <f t="shared" si="13"/>
        <v>11</v>
      </c>
      <c r="N157" t="str">
        <f t="shared" si="14"/>
        <v>заведующий кафедрой</v>
      </c>
      <c r="T157" t="str">
        <f t="shared" si="15"/>
        <v>лаборант лаборатории социально-психологических исследований</v>
      </c>
    </row>
    <row r="158" spans="1:20">
      <c r="B158" t="s">
        <v>631</v>
      </c>
      <c r="F158" t="s">
        <v>632</v>
      </c>
      <c r="K158">
        <f t="shared" si="13"/>
        <v>11</v>
      </c>
      <c r="N158" t="str">
        <f t="shared" si="14"/>
        <v>заведующий кафедрой</v>
      </c>
      <c r="T158" t="str">
        <f t="shared" si="15"/>
        <v>лаборант лаборатории социально-психологических исследований</v>
      </c>
    </row>
    <row r="159" spans="1:20">
      <c r="B159" t="s">
        <v>633</v>
      </c>
      <c r="F159" t="s">
        <v>634</v>
      </c>
      <c r="K159">
        <f t="shared" si="13"/>
        <v>10</v>
      </c>
      <c r="N159" t="str">
        <f t="shared" si="14"/>
        <v>заведующий кафедрой</v>
      </c>
      <c r="T159" t="str">
        <f t="shared" si="15"/>
        <v>лаборант лаборатории социально-психологических исследований</v>
      </c>
    </row>
    <row r="160" spans="1:20">
      <c r="B160" t="s">
        <v>635</v>
      </c>
      <c r="F160" t="s">
        <v>636</v>
      </c>
      <c r="K160">
        <f t="shared" si="13"/>
        <v>10</v>
      </c>
      <c r="N160" t="str">
        <f t="shared" si="14"/>
        <v>заведующий кафедрой</v>
      </c>
      <c r="T160" t="str">
        <f t="shared" si="15"/>
        <v>лаборант лаборатории социально-психологических исследований</v>
      </c>
    </row>
    <row r="161" spans="2:20">
      <c r="B161" t="s">
        <v>637</v>
      </c>
      <c r="F161" t="s">
        <v>638</v>
      </c>
      <c r="K161">
        <f t="shared" si="13"/>
        <v>10</v>
      </c>
      <c r="N161" t="str">
        <f t="shared" si="14"/>
        <v>заведующего кафедрой</v>
      </c>
      <c r="T161" t="str">
        <f t="shared" si="15"/>
        <v>лаборант лаборатории социально-психологических исследований</v>
      </c>
    </row>
    <row r="162" spans="2:20">
      <c r="B162" t="s">
        <v>639</v>
      </c>
      <c r="F162" t="s">
        <v>640</v>
      </c>
      <c r="K162">
        <f t="shared" si="13"/>
        <v>10</v>
      </c>
      <c r="N162" t="str">
        <f t="shared" si="14"/>
        <v>заведующего кафедрой</v>
      </c>
      <c r="T162" t="str">
        <f t="shared" si="15"/>
        <v>лаборант лаборатории социально-психологических исследований</v>
      </c>
    </row>
    <row r="163" spans="2:20">
      <c r="B163" t="s">
        <v>641</v>
      </c>
      <c r="F163" t="s">
        <v>642</v>
      </c>
      <c r="K163">
        <f t="shared" si="13"/>
        <v>10</v>
      </c>
      <c r="N163" t="str">
        <f t="shared" si="14"/>
        <v>заведующего кафедрой</v>
      </c>
      <c r="T163" t="str">
        <f t="shared" si="15"/>
        <v>лаборант лаборатории социально-психологических исследований</v>
      </c>
    </row>
    <row r="164" spans="2:20">
      <c r="B164" t="s">
        <v>643</v>
      </c>
      <c r="F164" t="s">
        <v>644</v>
      </c>
      <c r="K164">
        <f t="shared" si="13"/>
        <v>9</v>
      </c>
      <c r="N164" t="str">
        <f t="shared" si="14"/>
        <v>заведующего кафедрой</v>
      </c>
      <c r="T164" t="str">
        <f t="shared" si="15"/>
        <v>лаборант лаборатории социально-психологических исследований</v>
      </c>
    </row>
    <row r="165" spans="2:20">
      <c r="B165" t="s">
        <v>645</v>
      </c>
      <c r="F165" t="s">
        <v>646</v>
      </c>
      <c r="K165">
        <f t="shared" si="13"/>
        <v>9</v>
      </c>
      <c r="N165" t="str">
        <f t="shared" si="14"/>
        <v>заведующего кафедрой</v>
      </c>
      <c r="T165" t="str">
        <f t="shared" si="15"/>
        <v>лаборант лаборатории социально-психологических исследований</v>
      </c>
    </row>
    <row r="166" spans="2:20">
      <c r="B166" t="s">
        <v>647</v>
      </c>
      <c r="F166" t="s">
        <v>648</v>
      </c>
      <c r="K166">
        <f t="shared" si="13"/>
        <v>9</v>
      </c>
      <c r="N166" t="str">
        <f t="shared" si="14"/>
        <v>заведующего кафедрой</v>
      </c>
      <c r="T166" t="str">
        <f t="shared" si="15"/>
        <v>лаборант лаборатории социально-психологических исследований</v>
      </c>
    </row>
    <row r="167" spans="2:20">
      <c r="B167" t="s">
        <v>649</v>
      </c>
      <c r="F167" t="s">
        <v>650</v>
      </c>
      <c r="K167">
        <f t="shared" si="13"/>
        <v>8</v>
      </c>
      <c r="N167" t="str">
        <f t="shared" si="14"/>
        <v>заведующего кафедрой</v>
      </c>
      <c r="T167" t="str">
        <f t="shared" si="15"/>
        <v>лаборант лаборатории социально-психологических исследований</v>
      </c>
    </row>
    <row r="168" spans="2:20">
      <c r="B168" t="s">
        <v>651</v>
      </c>
      <c r="F168" t="s">
        <v>652</v>
      </c>
      <c r="K168">
        <f t="shared" si="13"/>
        <v>8</v>
      </c>
      <c r="N168" t="str">
        <f t="shared" si="14"/>
        <v>заведующего кафедрой</v>
      </c>
      <c r="T168" t="str">
        <f t="shared" si="15"/>
        <v>лаборант лаборатории социально-психологических исследований</v>
      </c>
    </row>
    <row r="169" spans="2:20">
      <c r="B169" t="s">
        <v>653</v>
      </c>
      <c r="F169" t="s">
        <v>654</v>
      </c>
      <c r="K169">
        <f t="shared" si="13"/>
        <v>8</v>
      </c>
      <c r="N169" t="str">
        <f t="shared" si="14"/>
        <v>заведующего кафедрой</v>
      </c>
      <c r="T169" t="str">
        <f t="shared" si="15"/>
        <v>лаборант лаборатории социально-психологических исследований</v>
      </c>
    </row>
    <row r="170" spans="2:20">
      <c r="B170" t="s">
        <v>655</v>
      </c>
      <c r="F170" t="s">
        <v>656</v>
      </c>
      <c r="K170">
        <f t="shared" si="13"/>
        <v>8</v>
      </c>
      <c r="N170" t="str">
        <f t="shared" si="14"/>
        <v>заведующего кафедрой</v>
      </c>
      <c r="T170" t="str">
        <f t="shared" si="15"/>
        <v>лаборант лаборатории социально-психологических исследований</v>
      </c>
    </row>
    <row r="171" spans="2:20">
      <c r="B171" t="s">
        <v>657</v>
      </c>
      <c r="F171" t="s">
        <v>658</v>
      </c>
      <c r="K171">
        <f t="shared" si="13"/>
        <v>8</v>
      </c>
      <c r="N171" t="str">
        <f t="shared" si="14"/>
        <v>заведующего кафедрой</v>
      </c>
      <c r="T171" t="str">
        <f t="shared" si="15"/>
        <v>лаборанта лаборатории социально-психологических исследований</v>
      </c>
    </row>
    <row r="172" spans="2:20">
      <c r="B172" t="s">
        <v>659</v>
      </c>
      <c r="F172" t="s">
        <v>660</v>
      </c>
      <c r="K172">
        <f t="shared" si="13"/>
        <v>7</v>
      </c>
      <c r="N172" t="str">
        <f t="shared" si="14"/>
        <v>заведующего кафедрой</v>
      </c>
      <c r="T172" t="str">
        <f t="shared" si="15"/>
        <v>лаборанта лаборатории социально-психологических исследований</v>
      </c>
    </row>
    <row r="173" spans="2:20">
      <c r="B173" t="s">
        <v>661</v>
      </c>
      <c r="F173" t="s">
        <v>662</v>
      </c>
      <c r="K173">
        <f t="shared" si="13"/>
        <v>7</v>
      </c>
      <c r="N173" t="str">
        <f t="shared" si="14"/>
        <v>заведующего кафедрой</v>
      </c>
      <c r="T173" t="str">
        <f t="shared" si="15"/>
        <v>лаборанта лаборатории социально-психологических исследований</v>
      </c>
    </row>
    <row r="174" spans="2:20">
      <c r="B174" t="s">
        <v>661</v>
      </c>
      <c r="F174" t="s">
        <v>662</v>
      </c>
      <c r="K174">
        <f t="shared" si="13"/>
        <v>7</v>
      </c>
      <c r="N174" t="str">
        <f t="shared" si="14"/>
        <v>заведующего кафедрой</v>
      </c>
      <c r="T174" t="str">
        <f t="shared" si="15"/>
        <v>лаборанта лаборатории социально-психологических исследований</v>
      </c>
    </row>
    <row r="175" spans="2:20">
      <c r="B175" t="s">
        <v>663</v>
      </c>
      <c r="F175" t="s">
        <v>664</v>
      </c>
      <c r="K175">
        <f t="shared" si="13"/>
        <v>7</v>
      </c>
      <c r="N175" t="str">
        <f t="shared" si="14"/>
        <v>заведующего кафедрой</v>
      </c>
      <c r="T175" t="str">
        <f t="shared" si="15"/>
        <v>лаборанта лаборатории социально-психологических исследований</v>
      </c>
    </row>
    <row r="176" spans="2:20">
      <c r="B176" t="s">
        <v>665</v>
      </c>
      <c r="F176" t="s">
        <v>666</v>
      </c>
      <c r="K176">
        <f t="shared" si="13"/>
        <v>7</v>
      </c>
      <c r="N176" t="str">
        <f t="shared" si="14"/>
        <v>заведующего кафедрой</v>
      </c>
      <c r="T176" t="str">
        <f t="shared" si="15"/>
        <v>лаборанта лаборатории социально-психологических исследований</v>
      </c>
    </row>
    <row r="177" spans="1:20">
      <c r="B177" t="s">
        <v>667</v>
      </c>
      <c r="F177" t="s">
        <v>668</v>
      </c>
      <c r="K177">
        <f t="shared" si="13"/>
        <v>7</v>
      </c>
      <c r="N177" t="str">
        <f t="shared" si="14"/>
        <v>заведующего кафедрой</v>
      </c>
      <c r="T177" t="str">
        <f t="shared" si="15"/>
        <v>лаборанта лаборатории социально-психологических исследований</v>
      </c>
    </row>
    <row r="178" spans="1:20">
      <c r="B178" t="s">
        <v>669</v>
      </c>
      <c r="F178" t="s">
        <v>670</v>
      </c>
      <c r="K178">
        <f t="shared" si="13"/>
        <v>7</v>
      </c>
      <c r="N178" t="str">
        <f t="shared" si="14"/>
        <v>заведующего кафедрой</v>
      </c>
      <c r="T178" t="str">
        <f t="shared" si="15"/>
        <v>лаборанта лаборатории социально-психологических исследований</v>
      </c>
    </row>
    <row r="179" spans="1:20">
      <c r="B179" t="s">
        <v>671</v>
      </c>
      <c r="F179" t="s">
        <v>672</v>
      </c>
      <c r="K179">
        <f t="shared" si="13"/>
        <v>6</v>
      </c>
      <c r="N179" t="str">
        <f t="shared" si="14"/>
        <v>заведующего кафедрой</v>
      </c>
      <c r="T179" t="str">
        <f t="shared" si="15"/>
        <v>лаборанта лаборатории социально-психологических исследований</v>
      </c>
    </row>
    <row r="180" spans="1:20">
      <c r="B180" t="s">
        <v>673</v>
      </c>
      <c r="F180" t="s">
        <v>674</v>
      </c>
      <c r="K180">
        <f t="shared" si="13"/>
        <v>6</v>
      </c>
      <c r="N180" t="str">
        <f t="shared" si="14"/>
        <v>заведующего кафедрой</v>
      </c>
      <c r="T180" t="str">
        <f t="shared" si="15"/>
        <v>лаборанта лаборатории социально-психологических исследований</v>
      </c>
    </row>
    <row r="181" spans="1:20">
      <c r="B181" t="s">
        <v>675</v>
      </c>
      <c r="F181" t="s">
        <v>676</v>
      </c>
      <c r="K181">
        <f t="shared" si="13"/>
        <v>5</v>
      </c>
      <c r="N181" t="str">
        <f t="shared" si="14"/>
        <v>заведующего кафедрой</v>
      </c>
      <c r="T181" t="str">
        <f t="shared" si="15"/>
        <v>лаборанта лаборатории социально-психологических исследований</v>
      </c>
    </row>
    <row r="182" spans="1:20">
      <c r="B182" t="s">
        <v>677</v>
      </c>
      <c r="F182" t="s">
        <v>678</v>
      </c>
      <c r="K182">
        <f t="shared" si="13"/>
        <v>4</v>
      </c>
      <c r="N182" t="str">
        <f t="shared" si="14"/>
        <v>заведующего кафедрой</v>
      </c>
      <c r="T182" t="str">
        <f t="shared" si="15"/>
        <v>лаборанта лаборатории социально-психологических исследований</v>
      </c>
    </row>
    <row r="183" spans="1:20">
      <c r="A183" t="s">
        <v>613</v>
      </c>
      <c r="B183" t="str">
        <f>TRIM(N182)</f>
        <v>заведующего кафедрой</v>
      </c>
      <c r="T183" t="str">
        <f>T182</f>
        <v>лаборанта лаборатории социально-психологических исследований</v>
      </c>
    </row>
    <row r="185" spans="1:20">
      <c r="A185" t="s">
        <v>679</v>
      </c>
      <c r="B185" t="s">
        <v>680</v>
      </c>
      <c r="F185" t="s">
        <v>681</v>
      </c>
      <c r="K185">
        <f>LEN(B185)</f>
        <v>16</v>
      </c>
      <c r="N185" t="str">
        <f>SUBSTITUTE(CONCATENATE(B183," ",N144),B185,F185)</f>
        <v>заведующего кафедрой физиологии с курсом безопасности жизнедеятельности и медицины катастроф</v>
      </c>
    </row>
    <row r="186" spans="1:20">
      <c r="A186" t="s">
        <v>682</v>
      </c>
      <c r="B186" t="s">
        <v>683</v>
      </c>
      <c r="F186" t="s">
        <v>684</v>
      </c>
      <c r="K186">
        <f>LEN(B186)</f>
        <v>14</v>
      </c>
      <c r="N186" t="str">
        <f>SUBSTITUTE(N185,B186,F186)</f>
        <v>заведующего кафедрой физиологии с курсом безопасности жизнедеятельности и медицины катастроф</v>
      </c>
    </row>
    <row r="187" spans="1:20">
      <c r="B187" t="s">
        <v>685</v>
      </c>
      <c r="F187" t="s">
        <v>686</v>
      </c>
      <c r="K187">
        <f>LEN(B187)</f>
        <v>20</v>
      </c>
      <c r="N187" t="str">
        <f>SUBSTITUTE(N186,B187,F187)</f>
        <v>заведующего кафедрой физиологии с курсом безопасности жизнедеятельности и медицины катастроф</v>
      </c>
    </row>
    <row r="188" spans="1:20">
      <c r="B188" t="s">
        <v>687</v>
      </c>
      <c r="F188" t="s">
        <v>608</v>
      </c>
      <c r="K188">
        <f>LEN(B188)</f>
        <v>13</v>
      </c>
      <c r="N188" t="str">
        <f>SUBSTITUTE(N187,B188,F188)</f>
        <v>заведующего кафедрой физиологии с курсом безопасности жизнедеятельности и медицины катастроф</v>
      </c>
    </row>
    <row r="189" spans="1:20">
      <c r="B189" t="s">
        <v>688</v>
      </c>
      <c r="F189" t="s">
        <v>608</v>
      </c>
      <c r="K189">
        <f>LEN(B189)</f>
        <v>14</v>
      </c>
      <c r="N189" t="str">
        <f>SUBSTITUTE(N188,B189,F189)</f>
        <v>заведующего кафедрой физиологии с курсом безопасности жизнедеятельности и медицины катастроф</v>
      </c>
    </row>
    <row r="190" spans="1:20">
      <c r="A190" t="s">
        <v>613</v>
      </c>
      <c r="B190" t="str">
        <f>TRIM(N189)</f>
        <v>заведующего кафедрой физиологии с курсом безопасности жизнедеятельности и медицины катастроф</v>
      </c>
    </row>
    <row r="193" spans="1:9">
      <c r="A193" t="s">
        <v>689</v>
      </c>
      <c r="E193" s="140" t="str">
        <f>VLOOKUP(RIGHT('Для заполнения'!$D$3,2),B195:C200,2,0)</f>
        <v>Согласна</v>
      </c>
      <c r="F193" s="140"/>
      <c r="G193" s="140"/>
    </row>
    <row r="194" spans="1:9">
      <c r="B194" t="s">
        <v>690</v>
      </c>
      <c r="C194" t="s">
        <v>691</v>
      </c>
    </row>
    <row r="195" spans="1:9">
      <c r="B195" t="s">
        <v>692</v>
      </c>
      <c r="C195" t="s">
        <v>693</v>
      </c>
    </row>
    <row r="196" spans="1:9">
      <c r="B196" t="s">
        <v>694</v>
      </c>
      <c r="C196" t="s">
        <v>695</v>
      </c>
    </row>
    <row r="197" spans="1:9">
      <c r="B197" t="s">
        <v>696</v>
      </c>
      <c r="C197" t="s">
        <v>695</v>
      </c>
    </row>
    <row r="198" spans="1:9">
      <c r="B198" t="s">
        <v>697</v>
      </c>
      <c r="C198" t="s">
        <v>695</v>
      </c>
    </row>
    <row r="199" spans="1:9">
      <c r="B199" t="s">
        <v>698</v>
      </c>
      <c r="C199" t="s">
        <v>693</v>
      </c>
    </row>
    <row r="200" spans="1:9">
      <c r="B200" t="s">
        <v>699</v>
      </c>
      <c r="C200" t="s">
        <v>693</v>
      </c>
    </row>
    <row r="202" spans="1:9">
      <c r="A202" t="s">
        <v>700</v>
      </c>
    </row>
    <row r="203" spans="1:9">
      <c r="B203" t="str">
        <f>CONCATENATE("Прошу предоставить мне отпуск без сохранения заработной платы сроком ",Расчеты!J94," календарных дней: ",Расчеты!J95,".")</f>
        <v>Прошу предоставить мне отпуск без сохранения заработной платы сроком 3 календарных дней: 31.01.2020, 03.02.2020, 04.02.2020.</v>
      </c>
    </row>
    <row r="204" spans="1:9">
      <c r="B204" t="str">
        <f>CONCATENATE("Прошу предоставить мне ",IF(Расчеты!$J$94&gt;1,"дополнительные выходные дни ","дополнительный выходной день "),Расчеты!$J$95," в счёт очередного оплачиваемого отпуска.")</f>
        <v>Прошу предоставить мне дополнительные выходные дни 31.01.2020, 03.02.2020, 04.02.2020 в счёт очередного оплачиваемого отпуска.</v>
      </c>
    </row>
    <row r="206" spans="1:9">
      <c r="A206" t="s">
        <v>701</v>
      </c>
      <c r="B206" t="s">
        <v>702</v>
      </c>
      <c r="H206" t="s">
        <v>703</v>
      </c>
    </row>
    <row r="207" spans="1:9">
      <c r="B207" s="91">
        <f ca="1">YEAR('Для заполнения'!$D$30)</f>
        <v>2020</v>
      </c>
      <c r="H207" s="139">
        <f>YEAR('Для заполнения'!$D$31)</f>
        <v>2020</v>
      </c>
      <c r="I207" s="139"/>
    </row>
    <row r="208" spans="1:9">
      <c r="B208" s="92" t="str">
        <f ca="1">TEXT(MONTH('Для заполнения'!$D$30),"00")</f>
        <v>03</v>
      </c>
      <c r="H208" s="92" t="str">
        <f>TEXT(MONTH('Для заполнения'!$D$31),"00")</f>
        <v>02</v>
      </c>
    </row>
    <row r="209" spans="1:8">
      <c r="B209" s="91">
        <f ca="1">DAY('Для заполнения'!$D$30)</f>
        <v>4</v>
      </c>
      <c r="H209" s="91">
        <f>DAY('Для заполнения'!$D$31)</f>
        <v>7</v>
      </c>
    </row>
    <row r="210" spans="1:8">
      <c r="B210" t="str">
        <f ca="1">CONCATENATE(B209,".",B208,".",B207)</f>
        <v>4.03.2020</v>
      </c>
      <c r="H210" t="str">
        <f>CONCATENATE(H209,".",H208,".",H207)</f>
        <v>7.02.2020</v>
      </c>
    </row>
    <row r="211" spans="1:8">
      <c r="A211" t="s">
        <v>704</v>
      </c>
    </row>
    <row r="212" spans="1:8">
      <c r="A212" t="s">
        <v>705</v>
      </c>
    </row>
    <row r="213" spans="1:8">
      <c r="A213" t="s">
        <v>706</v>
      </c>
    </row>
    <row r="214" spans="1:8">
      <c r="A214" t="s">
        <v>707</v>
      </c>
    </row>
    <row r="215" spans="1:8">
      <c r="A215" t="s">
        <v>708</v>
      </c>
    </row>
    <row r="216" spans="1:8">
      <c r="A216" t="s">
        <v>709</v>
      </c>
    </row>
  </sheetData>
  <mergeCells count="6">
    <mergeCell ref="B3:N3"/>
    <mergeCell ref="B4:N4"/>
    <mergeCell ref="E193:G193"/>
    <mergeCell ref="H207:I207"/>
    <mergeCell ref="B95:D95"/>
    <mergeCell ref="J95:L95"/>
  </mergeCells>
  <hyperlinks>
    <hyperlink ref="B2" r:id="rId1"/>
  </hyperlinks>
  <pageMargins left="0.78749999999999998" right="0.78749999999999998" top="1.0249999999999999" bottom="1.0249999999999999" header="0.78749999999999998" footer="0.78749999999999998"/>
  <pageSetup firstPageNumber="0" orientation="portrait" horizontalDpi="300" verticalDpi="300" r:id="rId2"/>
  <headerFooter>
    <oddHeader>&amp;C&amp;"Arial,Обычный"&amp;10&amp;A</oddHeader>
    <oddFooter>&amp;C&amp;"Arial,Обычный"&amp;10Страница &amp;P</oddFooter>
  </headerFooter>
</worksheet>
</file>

<file path=docProps/app.xml><?xml version="1.0" encoding="utf-8"?>
<Properties xmlns="http://schemas.openxmlformats.org/officeDocument/2006/extended-properties" xmlns:vt="http://schemas.openxmlformats.org/officeDocument/2006/docPropsVTypes">
  <Template/>
  <TotalTime>1290</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Справочники</vt:lpstr>
      <vt:lpstr>Для заполнения</vt:lpstr>
      <vt:lpstr>Служебное задание</vt:lpstr>
      <vt:lpstr>Заявление на аванс</vt:lpstr>
      <vt:lpstr>Заявление для совместителей</vt:lpstr>
      <vt:lpstr>Расчеты</vt:lpstr>
      <vt:lpstr>'Для заполнения'!Область_печати</vt:lpstr>
      <vt:lpstr>'Заявление для совместителей'!Область_печати</vt:lpstr>
      <vt:lpstr>'Заявление на аванс'!Область_печати</vt:lpstr>
      <vt:lpstr>'Служебное задание'!Область_печати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dc:creator>
  <dc:description>v7</dc:description>
  <cp:lastModifiedBy>0</cp:lastModifiedBy>
  <cp:revision>315</cp:revision>
  <cp:lastPrinted>2020-03-04T14:41:09Z</cp:lastPrinted>
  <dcterms:created xsi:type="dcterms:W3CDTF">2006-09-16T00:00:00Z</dcterms:created>
  <dcterms:modified xsi:type="dcterms:W3CDTF">2020-03-04T14:48:50Z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